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pivotTables/pivotTable2.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C:\Users\Public\DRoot\Working from home folder\2023 Depreciation\Totals - Prep for States\Reserve Adjustment - Detail Calculation\"/>
    </mc:Choice>
  </mc:AlternateContent>
  <xr:revisionPtr revIDLastSave="0" documentId="13_ncr:1_{07A82A20-2B49-4583-B201-11166A2C23F7}" xr6:coauthVersionLast="47" xr6:coauthVersionMax="47" xr10:uidLastSave="{00000000-0000-0000-0000-000000000000}"/>
  <bookViews>
    <workbookView xWindow="28680" yWindow="-195" windowWidth="29040" windowHeight="15840" xr2:uid="{00000000-000D-0000-FFFF-FFFF00000000}"/>
  </bookViews>
  <sheets>
    <sheet name="Pivot of Correction" sheetId="4" r:id="rId1"/>
    <sheet name="Export.Report.VintageNBV.CD-Gen" sheetId="1" r:id="rId2"/>
    <sheet name="Sheet1" sheetId="5" r:id="rId3"/>
    <sheet name="Sheet2" sheetId="6" r:id="rId4"/>
    <sheet name="Allocation by Func.FERC.Vintage" sheetId="2" r:id="rId5"/>
  </sheets>
  <definedNames>
    <definedName name="_xlnm._FilterDatabase" localSheetId="1" hidden="1">'Export.Report.VintageNBV.CD-Gen'!$A$11:$N$661</definedName>
    <definedName name="Correct">'Allocation by Func.FERC.Vintage'!$AM$4:$AQ$121</definedName>
    <definedName name="dATA">'Export.Report.VintageNBV.CD-Gen'!$H$11:$N$660</definedName>
  </definedNames>
  <calcPr calcId="191029"/>
  <pivotCaches>
    <pivotCache cacheId="0" r:id="rId6"/>
    <pivotCache cacheId="1"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N29" i="2" l="1"/>
  <c r="AS29" i="2" s="1"/>
  <c r="Y29" i="2"/>
  <c r="AQ29" i="2"/>
  <c r="AO29" i="2"/>
  <c r="AL29" i="2"/>
  <c r="W32" i="2"/>
  <c r="AU29" i="2" l="1"/>
  <c r="AS121" i="2"/>
  <c r="AS111" i="2"/>
  <c r="AS104" i="2"/>
  <c r="AS101" i="2"/>
  <c r="AS85" i="2"/>
  <c r="AS78" i="2"/>
  <c r="AS57" i="2"/>
  <c r="AS20" i="2"/>
  <c r="AN20" i="2"/>
  <c r="Y16" i="2"/>
  <c r="Q16" i="2"/>
  <c r="AN111" i="2"/>
  <c r="D16" i="4"/>
  <c r="E16" i="4"/>
  <c r="F16" i="4"/>
  <c r="C16" i="4"/>
  <c r="X57" i="2" l="1"/>
  <c r="X78" i="2"/>
  <c r="T77" i="2"/>
  <c r="S77" i="2"/>
  <c r="R77" i="2"/>
  <c r="Q77" i="2"/>
  <c r="T76" i="2"/>
  <c r="S76" i="2"/>
  <c r="R76" i="2"/>
  <c r="Q76" i="2"/>
  <c r="T75" i="2"/>
  <c r="S75" i="2"/>
  <c r="R75" i="2"/>
  <c r="Q75" i="2"/>
  <c r="T74" i="2"/>
  <c r="S74" i="2"/>
  <c r="R74" i="2"/>
  <c r="Q74" i="2"/>
  <c r="T72" i="2"/>
  <c r="S72" i="2"/>
  <c r="R72" i="2"/>
  <c r="Q72" i="2"/>
  <c r="T71" i="2"/>
  <c r="S71" i="2"/>
  <c r="R71" i="2"/>
  <c r="Q71" i="2"/>
  <c r="Q70" i="2"/>
  <c r="R70" i="2"/>
  <c r="S70" i="2"/>
  <c r="T70" i="2"/>
  <c r="T68" i="2"/>
  <c r="S68" i="2"/>
  <c r="R68" i="2"/>
  <c r="Q68" i="2"/>
  <c r="X111" i="2"/>
  <c r="D77" i="2" l="1"/>
  <c r="D76" i="2"/>
  <c r="D75" i="2"/>
  <c r="D78" i="2" s="1"/>
  <c r="D74" i="2"/>
  <c r="D72" i="2"/>
  <c r="D71" i="2"/>
  <c r="E69" i="2"/>
  <c r="E77" i="2"/>
  <c r="E78" i="2"/>
  <c r="F78" i="2"/>
  <c r="G78" i="2"/>
  <c r="G75" i="2"/>
  <c r="E71" i="2"/>
  <c r="E68" i="2"/>
  <c r="D68" i="2"/>
  <c r="F77" i="2"/>
  <c r="H77" i="2" s="1"/>
  <c r="F76" i="2"/>
  <c r="E76" i="2"/>
  <c r="H76" i="2" s="1"/>
  <c r="F75" i="2"/>
  <c r="E75" i="2"/>
  <c r="G74" i="2"/>
  <c r="F74" i="2"/>
  <c r="H74" i="2" s="1"/>
  <c r="E74" i="2"/>
  <c r="G72" i="2"/>
  <c r="F72" i="2"/>
  <c r="E72" i="2"/>
  <c r="G71" i="2"/>
  <c r="F71" i="2"/>
  <c r="H71" i="2"/>
  <c r="F68" i="2"/>
  <c r="G68" i="2"/>
  <c r="H72" i="2"/>
  <c r="H69" i="2"/>
  <c r="A102" i="2"/>
  <c r="A100" i="2"/>
  <c r="T56" i="2"/>
  <c r="S56" i="2"/>
  <c r="R56" i="2"/>
  <c r="Q56" i="2"/>
  <c r="T55" i="2"/>
  <c r="S55" i="2"/>
  <c r="R55" i="2"/>
  <c r="Q55" i="2"/>
  <c r="T54" i="2"/>
  <c r="S54" i="2"/>
  <c r="R54" i="2"/>
  <c r="Q54" i="2"/>
  <c r="T53" i="2"/>
  <c r="S53" i="2"/>
  <c r="R53" i="2"/>
  <c r="Q53" i="2"/>
  <c r="E56" i="2"/>
  <c r="H56" i="2" s="1"/>
  <c r="E55" i="2"/>
  <c r="H55" i="2"/>
  <c r="G53" i="2"/>
  <c r="G57" i="2" s="1"/>
  <c r="F53" i="2"/>
  <c r="F57" i="2" s="1"/>
  <c r="E53" i="2"/>
  <c r="G54" i="2"/>
  <c r="D57" i="2"/>
  <c r="H54" i="2"/>
  <c r="H52" i="2"/>
  <c r="H22" i="2"/>
  <c r="H23" i="2"/>
  <c r="H24" i="2"/>
  <c r="H25" i="2"/>
  <c r="H26" i="2"/>
  <c r="H27" i="2"/>
  <c r="H28" i="2"/>
  <c r="H29" i="2"/>
  <c r="H21" i="2"/>
  <c r="G55" i="2"/>
  <c r="F55" i="2"/>
  <c r="F54" i="2"/>
  <c r="E54" i="2"/>
  <c r="G56" i="2"/>
  <c r="D56" i="2"/>
  <c r="D52" i="2"/>
  <c r="D26" i="2"/>
  <c r="D27" i="2"/>
  <c r="D28" i="2"/>
  <c r="D25" i="2"/>
  <c r="D29" i="2" s="1"/>
  <c r="T28" i="2"/>
  <c r="S28" i="2"/>
  <c r="R28" i="2"/>
  <c r="Q28" i="2"/>
  <c r="T27" i="2"/>
  <c r="S27" i="2"/>
  <c r="R27" i="2"/>
  <c r="Q27" i="2"/>
  <c r="T26" i="2"/>
  <c r="S26" i="2"/>
  <c r="R26" i="2"/>
  <c r="Q26" i="2"/>
  <c r="T25" i="2"/>
  <c r="S25" i="2"/>
  <c r="R25" i="2"/>
  <c r="E29" i="2"/>
  <c r="F29" i="2"/>
  <c r="G29" i="2"/>
  <c r="G26" i="2"/>
  <c r="G25" i="2"/>
  <c r="E26" i="2"/>
  <c r="E25" i="2"/>
  <c r="AM31" i="2"/>
  <c r="AM29" i="2"/>
  <c r="T23" i="2"/>
  <c r="S23" i="2"/>
  <c r="R23" i="2"/>
  <c r="Q23" i="2"/>
  <c r="Q22" i="2"/>
  <c r="R22" i="2"/>
  <c r="S22" i="2"/>
  <c r="T22" i="2"/>
  <c r="Q24" i="2"/>
  <c r="R24" i="2"/>
  <c r="S24" i="2"/>
  <c r="T24" i="2"/>
  <c r="R21" i="2"/>
  <c r="S21" i="2"/>
  <c r="T21" i="2"/>
  <c r="Q21" i="2"/>
  <c r="E23" i="2"/>
  <c r="G22" i="2"/>
  <c r="G21" i="2"/>
  <c r="D22" i="2"/>
  <c r="D21" i="2"/>
  <c r="D24" i="2"/>
  <c r="X29" i="2"/>
  <c r="H75" i="2" l="1"/>
  <c r="H68" i="2"/>
  <c r="E57" i="2"/>
  <c r="Q25" i="2"/>
  <c r="U25" i="2" s="1" a="1"/>
  <c r="U25" i="2" s="1"/>
  <c r="A29" i="2" l="1"/>
  <c r="A28" i="2"/>
  <c r="A27" i="2"/>
  <c r="A26" i="2"/>
  <c r="A25" i="2"/>
  <c r="A24" i="2"/>
  <c r="A23" i="2"/>
  <c r="A22" i="2"/>
  <c r="A21" i="2"/>
  <c r="A57" i="2"/>
  <c r="A78" i="2"/>
  <c r="A120" i="2"/>
  <c r="A119" i="2"/>
  <c r="A118" i="2"/>
  <c r="A117" i="2"/>
  <c r="A116" i="2"/>
  <c r="A115" i="2"/>
  <c r="A114" i="2"/>
  <c r="A113" i="2"/>
  <c r="A112" i="2"/>
  <c r="A111" i="2"/>
  <c r="A106" i="2"/>
  <c r="A107" i="2"/>
  <c r="A108" i="2"/>
  <c r="A109" i="2"/>
  <c r="A110" i="2"/>
  <c r="A105" i="2"/>
  <c r="A103" i="2"/>
  <c r="A87" i="2"/>
  <c r="A88" i="2"/>
  <c r="A89" i="2"/>
  <c r="A90" i="2"/>
  <c r="A91" i="2"/>
  <c r="A92" i="2"/>
  <c r="A93" i="2"/>
  <c r="A94" i="2"/>
  <c r="A95" i="2"/>
  <c r="A96" i="2"/>
  <c r="A97" i="2"/>
  <c r="A98" i="2"/>
  <c r="A99" i="2"/>
  <c r="A86" i="2"/>
  <c r="A84" i="2"/>
  <c r="A83" i="2"/>
  <c r="A82" i="2"/>
  <c r="A81" i="2"/>
  <c r="A80" i="2"/>
  <c r="A79" i="2"/>
  <c r="A77" i="2"/>
  <c r="A76" i="2"/>
  <c r="A75" i="2"/>
  <c r="A74" i="2"/>
  <c r="A73" i="2"/>
  <c r="A72" i="2"/>
  <c r="A71" i="2"/>
  <c r="A70" i="2"/>
  <c r="A69" i="2"/>
  <c r="A68" i="2"/>
  <c r="A67" i="2"/>
  <c r="A66" i="2"/>
  <c r="A65" i="2"/>
  <c r="A64" i="2"/>
  <c r="A63" i="2"/>
  <c r="A62" i="2"/>
  <c r="A61" i="2"/>
  <c r="A60" i="2"/>
  <c r="A59" i="2"/>
  <c r="A58" i="2"/>
  <c r="A52" i="2"/>
  <c r="A56" i="2"/>
  <c r="A55" i="2"/>
  <c r="A54" i="2"/>
  <c r="A53" i="2"/>
  <c r="A51" i="2"/>
  <c r="A50" i="2"/>
  <c r="A49" i="2"/>
  <c r="A48" i="2"/>
  <c r="A47" i="2"/>
  <c r="A46" i="2"/>
  <c r="A45" i="2"/>
  <c r="A44" i="2"/>
  <c r="A43" i="2"/>
  <c r="A42" i="2"/>
  <c r="A41" i="2"/>
  <c r="A40" i="2"/>
  <c r="A39" i="2"/>
  <c r="A38" i="2"/>
  <c r="A37" i="2"/>
  <c r="A36" i="2"/>
  <c r="A35" i="2"/>
  <c r="A33" i="2"/>
  <c r="A32" i="2"/>
  <c r="A30" i="2"/>
  <c r="A6" i="2"/>
  <c r="A7" i="2"/>
  <c r="A8" i="2"/>
  <c r="A9" i="2"/>
  <c r="A10" i="2"/>
  <c r="A11" i="2"/>
  <c r="A12" i="2"/>
  <c r="A13" i="2"/>
  <c r="A14" i="2"/>
  <c r="A15" i="2"/>
  <c r="A16" i="2"/>
  <c r="A17" i="2"/>
  <c r="A18" i="2"/>
  <c r="A19" i="2"/>
  <c r="A5" i="2"/>
  <c r="X104" i="2" l="1"/>
  <c r="AL20" i="2"/>
  <c r="X121" i="2"/>
  <c r="X101" i="2"/>
  <c r="X85" i="2"/>
  <c r="X31" i="2"/>
  <c r="X34" i="2"/>
  <c r="X20" i="2"/>
  <c r="AL104" i="2"/>
  <c r="AL101" i="2"/>
  <c r="AL85" i="2"/>
  <c r="AL78" i="2"/>
  <c r="AL57" i="2"/>
  <c r="AL34" i="2"/>
  <c r="AL31" i="2"/>
  <c r="AM121" i="2" l="1"/>
  <c r="AM111" i="2"/>
  <c r="AM104" i="2"/>
  <c r="AM101" i="2"/>
  <c r="AM85" i="2"/>
  <c r="AM78" i="2"/>
  <c r="AM57" i="2"/>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13" i="1"/>
  <c r="M12" i="1"/>
  <c r="AB114" i="2"/>
  <c r="AB99" i="2"/>
  <c r="Z88" i="2"/>
  <c r="AB74" i="2"/>
  <c r="AB66" i="2"/>
  <c r="Z56" i="2"/>
  <c r="Z48" i="2"/>
  <c r="AA40" i="2"/>
  <c r="Z28" i="2"/>
  <c r="AM34" i="2"/>
  <c r="AM20" i="2"/>
  <c r="AM5" i="2"/>
  <c r="Y22" i="2"/>
  <c r="Q6" i="2"/>
  <c r="R6" i="2"/>
  <c r="Z6" i="2" s="1"/>
  <c r="S6" i="2"/>
  <c r="T6" i="2"/>
  <c r="Q7" i="2"/>
  <c r="Y7" i="2" s="1"/>
  <c r="R7" i="2"/>
  <c r="Z7" i="2" s="1"/>
  <c r="S7" i="2"/>
  <c r="AA7" i="2" s="1"/>
  <c r="T7" i="2"/>
  <c r="AB7" i="2" s="1"/>
  <c r="Q8" i="2"/>
  <c r="Y8" i="2" s="1"/>
  <c r="R8" i="2"/>
  <c r="S8" i="2"/>
  <c r="T8" i="2"/>
  <c r="Q9" i="2"/>
  <c r="Y9" i="2" s="1"/>
  <c r="R9" i="2"/>
  <c r="Z9" i="2" s="1"/>
  <c r="S9" i="2"/>
  <c r="T9" i="2"/>
  <c r="AB9" i="2" s="1"/>
  <c r="Q10" i="2"/>
  <c r="Y10" i="2" s="1"/>
  <c r="R10" i="2"/>
  <c r="Z10" i="2" s="1"/>
  <c r="S10" i="2"/>
  <c r="T10" i="2"/>
  <c r="AB10" i="2" s="1"/>
  <c r="Q11" i="2"/>
  <c r="Y11" i="2" s="1"/>
  <c r="R11" i="2"/>
  <c r="S11" i="2"/>
  <c r="AA11" i="2" s="1"/>
  <c r="T11" i="2"/>
  <c r="AB11" i="2" s="1"/>
  <c r="Q12" i="2"/>
  <c r="Y12" i="2" s="1"/>
  <c r="R12" i="2"/>
  <c r="Z12" i="2" s="1"/>
  <c r="S12" i="2"/>
  <c r="T12" i="2"/>
  <c r="AB12" i="2" s="1"/>
  <c r="Q13" i="2"/>
  <c r="Y13" i="2" s="1"/>
  <c r="R13" i="2"/>
  <c r="Z13" i="2" s="1"/>
  <c r="S13" i="2"/>
  <c r="AA13" i="2" s="1"/>
  <c r="T13" i="2"/>
  <c r="AB13" i="2" s="1"/>
  <c r="Q14" i="2"/>
  <c r="R14" i="2"/>
  <c r="Z14" i="2" s="1"/>
  <c r="S14" i="2"/>
  <c r="T14" i="2"/>
  <c r="Q15" i="2"/>
  <c r="R15" i="2"/>
  <c r="Z15" i="2" s="1"/>
  <c r="S15" i="2"/>
  <c r="AA15" i="2" s="1"/>
  <c r="T15" i="2"/>
  <c r="R16" i="2"/>
  <c r="Z16" i="2" s="1"/>
  <c r="S16" i="2"/>
  <c r="T16" i="2"/>
  <c r="AB16" i="2" s="1"/>
  <c r="Q17" i="2"/>
  <c r="Y17" i="2" s="1"/>
  <c r="R17" i="2"/>
  <c r="Z17" i="2" s="1"/>
  <c r="S17" i="2"/>
  <c r="T17" i="2"/>
  <c r="AB17" i="2" s="1"/>
  <c r="Q18" i="2"/>
  <c r="Y18" i="2" s="1"/>
  <c r="R18" i="2"/>
  <c r="S18" i="2"/>
  <c r="T18" i="2"/>
  <c r="AB18" i="2" s="1"/>
  <c r="Q19" i="2"/>
  <c r="R19" i="2"/>
  <c r="Z19" i="2" s="1"/>
  <c r="S19" i="2"/>
  <c r="AA19" i="2" s="1"/>
  <c r="T19" i="2"/>
  <c r="AB19" i="2" s="1"/>
  <c r="Q20" i="2"/>
  <c r="R20" i="2"/>
  <c r="S20" i="2"/>
  <c r="T20" i="2"/>
  <c r="Y21" i="2"/>
  <c r="Z21" i="2"/>
  <c r="AB21" i="2"/>
  <c r="Z22" i="2"/>
  <c r="AA22" i="2"/>
  <c r="Z23" i="2"/>
  <c r="AB23" i="2"/>
  <c r="AA24" i="2"/>
  <c r="Y25" i="2"/>
  <c r="AC25" i="2" s="1"/>
  <c r="Z25" i="2"/>
  <c r="AB25" i="2"/>
  <c r="Y26" i="2"/>
  <c r="AA26" i="2"/>
  <c r="Y27" i="2"/>
  <c r="Z27" i="2"/>
  <c r="AA27" i="2"/>
  <c r="AB27" i="2"/>
  <c r="Y28" i="2"/>
  <c r="AA28" i="2"/>
  <c r="AB28" i="2"/>
  <c r="Q29" i="2"/>
  <c r="R29" i="2"/>
  <c r="S29" i="2"/>
  <c r="T29" i="2"/>
  <c r="Q30" i="2"/>
  <c r="Y30" i="2" s="1"/>
  <c r="R30" i="2"/>
  <c r="Z30" i="2" s="1"/>
  <c r="Z31" i="2" s="1"/>
  <c r="AO31" i="2" s="1"/>
  <c r="S30" i="2"/>
  <c r="AA30" i="2" s="1"/>
  <c r="AA31" i="2" s="1"/>
  <c r="AP31" i="2" s="1"/>
  <c r="T30" i="2"/>
  <c r="AB30" i="2" s="1"/>
  <c r="AB31" i="2" s="1"/>
  <c r="AQ31" i="2" s="1"/>
  <c r="Q31" i="2"/>
  <c r="R31" i="2"/>
  <c r="S31" i="2"/>
  <c r="T31" i="2"/>
  <c r="Q32" i="2"/>
  <c r="Y32" i="2" s="1"/>
  <c r="R32" i="2"/>
  <c r="Z32" i="2" s="1"/>
  <c r="S32" i="2"/>
  <c r="AA32" i="2" s="1"/>
  <c r="T32" i="2"/>
  <c r="AB32" i="2" s="1"/>
  <c r="Q33" i="2"/>
  <c r="Y33" i="2" s="1"/>
  <c r="R33" i="2"/>
  <c r="Z33" i="2" s="1"/>
  <c r="S33" i="2"/>
  <c r="AA33" i="2" s="1"/>
  <c r="T33" i="2"/>
  <c r="AB33" i="2" s="1"/>
  <c r="Q34" i="2"/>
  <c r="U34" i="2" s="1" a="1"/>
  <c r="U34" i="2" s="1"/>
  <c r="R34" i="2"/>
  <c r="S34" i="2"/>
  <c r="T34" i="2"/>
  <c r="Q35" i="2"/>
  <c r="Y35" i="2" s="1"/>
  <c r="R35" i="2"/>
  <c r="Z35" i="2" s="1"/>
  <c r="S35" i="2"/>
  <c r="AA35" i="2" s="1"/>
  <c r="T35" i="2"/>
  <c r="AB35" i="2" s="1"/>
  <c r="Q36" i="2"/>
  <c r="Y36" i="2" s="1"/>
  <c r="R36" i="2"/>
  <c r="Z36" i="2" s="1"/>
  <c r="S36" i="2"/>
  <c r="AA36" i="2" s="1"/>
  <c r="T36" i="2"/>
  <c r="AB36" i="2" s="1"/>
  <c r="Q37" i="2"/>
  <c r="Y37" i="2" s="1"/>
  <c r="R37" i="2"/>
  <c r="Z37" i="2" s="1"/>
  <c r="S37" i="2"/>
  <c r="AA37" i="2" s="1"/>
  <c r="T37" i="2"/>
  <c r="AB37" i="2" s="1"/>
  <c r="Q38" i="2"/>
  <c r="Y38" i="2" s="1"/>
  <c r="R38" i="2"/>
  <c r="Z38" i="2" s="1"/>
  <c r="S38" i="2"/>
  <c r="AA38" i="2" s="1"/>
  <c r="T38" i="2"/>
  <c r="AB38" i="2" s="1"/>
  <c r="Q39" i="2"/>
  <c r="Y39" i="2" s="1"/>
  <c r="R39" i="2"/>
  <c r="Z39" i="2" s="1"/>
  <c r="S39" i="2"/>
  <c r="AA39" i="2" s="1"/>
  <c r="T39" i="2"/>
  <c r="AB39" i="2" s="1"/>
  <c r="Q40" i="2"/>
  <c r="Y40" i="2" s="1"/>
  <c r="R40" i="2"/>
  <c r="Z40" i="2" s="1"/>
  <c r="S40" i="2"/>
  <c r="T40" i="2"/>
  <c r="AB40" i="2" s="1"/>
  <c r="Q41" i="2"/>
  <c r="Y41" i="2" s="1"/>
  <c r="R41" i="2"/>
  <c r="Z41" i="2" s="1"/>
  <c r="S41" i="2"/>
  <c r="AA41" i="2" s="1"/>
  <c r="T41" i="2"/>
  <c r="AB41" i="2" s="1"/>
  <c r="Q42" i="2"/>
  <c r="Y42" i="2" s="1"/>
  <c r="R42" i="2"/>
  <c r="Z42" i="2" s="1"/>
  <c r="S42" i="2"/>
  <c r="AA42" i="2" s="1"/>
  <c r="T42" i="2"/>
  <c r="AB42" i="2" s="1"/>
  <c r="Q43" i="2"/>
  <c r="Y43" i="2" s="1"/>
  <c r="R43" i="2"/>
  <c r="Z43" i="2" s="1"/>
  <c r="S43" i="2"/>
  <c r="AA43" i="2" s="1"/>
  <c r="T43" i="2"/>
  <c r="AB43" i="2" s="1"/>
  <c r="Q44" i="2"/>
  <c r="Y44" i="2" s="1"/>
  <c r="R44" i="2"/>
  <c r="Z44" i="2" s="1"/>
  <c r="S44" i="2"/>
  <c r="AA44" i="2" s="1"/>
  <c r="T44" i="2"/>
  <c r="AB44" i="2" s="1"/>
  <c r="Q45" i="2"/>
  <c r="Y45" i="2" s="1"/>
  <c r="R45" i="2"/>
  <c r="Z45" i="2" s="1"/>
  <c r="S45" i="2"/>
  <c r="AA45" i="2" s="1"/>
  <c r="T45" i="2"/>
  <c r="AB45" i="2" s="1"/>
  <c r="Q46" i="2"/>
  <c r="Y46" i="2" s="1"/>
  <c r="R46" i="2"/>
  <c r="Z46" i="2" s="1"/>
  <c r="S46" i="2"/>
  <c r="AA46" i="2" s="1"/>
  <c r="T46" i="2"/>
  <c r="AB46" i="2" s="1"/>
  <c r="Q47" i="2"/>
  <c r="Y47" i="2" s="1"/>
  <c r="R47" i="2"/>
  <c r="Z47" i="2" s="1"/>
  <c r="S47" i="2"/>
  <c r="AA47" i="2" s="1"/>
  <c r="T47" i="2"/>
  <c r="AB47" i="2" s="1"/>
  <c r="Q48" i="2"/>
  <c r="Y48" i="2" s="1"/>
  <c r="R48" i="2"/>
  <c r="S48" i="2"/>
  <c r="AA48" i="2" s="1"/>
  <c r="T48" i="2"/>
  <c r="AB48" i="2" s="1"/>
  <c r="Q49" i="2"/>
  <c r="Y49" i="2" s="1"/>
  <c r="R49" i="2"/>
  <c r="Z49" i="2" s="1"/>
  <c r="S49" i="2"/>
  <c r="AA49" i="2" s="1"/>
  <c r="T49" i="2"/>
  <c r="AB49" i="2" s="1"/>
  <c r="Q50" i="2"/>
  <c r="Y50" i="2" s="1"/>
  <c r="R50" i="2"/>
  <c r="Z50" i="2" s="1"/>
  <c r="S50" i="2"/>
  <c r="AA50" i="2" s="1"/>
  <c r="T50" i="2"/>
  <c r="AB50" i="2" s="1"/>
  <c r="Q51" i="2"/>
  <c r="Y51" i="2" s="1"/>
  <c r="R51" i="2"/>
  <c r="Z51" i="2" s="1"/>
  <c r="S51" i="2"/>
  <c r="AA51" i="2" s="1"/>
  <c r="T51" i="2"/>
  <c r="AB51" i="2" s="1"/>
  <c r="Y52" i="2"/>
  <c r="Z52" i="2"/>
  <c r="AA52" i="2"/>
  <c r="AB52" i="2"/>
  <c r="Y53" i="2"/>
  <c r="Z53" i="2"/>
  <c r="AA53" i="2"/>
  <c r="AB53" i="2"/>
  <c r="Y54" i="2"/>
  <c r="Z54" i="2"/>
  <c r="AA54" i="2"/>
  <c r="AB54" i="2"/>
  <c r="Y55" i="2"/>
  <c r="Z55" i="2"/>
  <c r="AA55" i="2"/>
  <c r="AB55" i="2"/>
  <c r="Y56" i="2"/>
  <c r="AA56" i="2"/>
  <c r="AB56" i="2"/>
  <c r="Q57" i="2"/>
  <c r="R57" i="2"/>
  <c r="S57" i="2"/>
  <c r="T57" i="2"/>
  <c r="Q58" i="2"/>
  <c r="Y58" i="2" s="1"/>
  <c r="R58" i="2"/>
  <c r="Z58" i="2" s="1"/>
  <c r="S58" i="2"/>
  <c r="AA58" i="2" s="1"/>
  <c r="T58" i="2"/>
  <c r="AB58" i="2" s="1"/>
  <c r="Q59" i="2"/>
  <c r="Y59" i="2" s="1"/>
  <c r="R59" i="2"/>
  <c r="Z59" i="2" s="1"/>
  <c r="S59" i="2"/>
  <c r="AA59" i="2" s="1"/>
  <c r="T59" i="2"/>
  <c r="AB59" i="2" s="1"/>
  <c r="Q60" i="2"/>
  <c r="Y60" i="2" s="1"/>
  <c r="R60" i="2"/>
  <c r="Z60" i="2" s="1"/>
  <c r="S60" i="2"/>
  <c r="AA60" i="2" s="1"/>
  <c r="T60" i="2"/>
  <c r="AB60" i="2" s="1"/>
  <c r="Q61" i="2"/>
  <c r="Y61" i="2" s="1"/>
  <c r="R61" i="2"/>
  <c r="Z61" i="2" s="1"/>
  <c r="S61" i="2"/>
  <c r="AA61" i="2" s="1"/>
  <c r="T61" i="2"/>
  <c r="AB61" i="2" s="1"/>
  <c r="Q62" i="2"/>
  <c r="Y62" i="2" s="1"/>
  <c r="R62" i="2"/>
  <c r="Z62" i="2" s="1"/>
  <c r="S62" i="2"/>
  <c r="AA62" i="2" s="1"/>
  <c r="T62" i="2"/>
  <c r="AB62" i="2" s="1"/>
  <c r="Q63" i="2"/>
  <c r="Y63" i="2" s="1"/>
  <c r="R63" i="2"/>
  <c r="Z63" i="2" s="1"/>
  <c r="S63" i="2"/>
  <c r="AA63" i="2" s="1"/>
  <c r="T63" i="2"/>
  <c r="AB63" i="2" s="1"/>
  <c r="Q64" i="2"/>
  <c r="Y64" i="2" s="1"/>
  <c r="R64" i="2"/>
  <c r="Z64" i="2" s="1"/>
  <c r="S64" i="2"/>
  <c r="AA64" i="2" s="1"/>
  <c r="T64" i="2"/>
  <c r="AB64" i="2" s="1"/>
  <c r="Q65" i="2"/>
  <c r="Y65" i="2" s="1"/>
  <c r="R65" i="2"/>
  <c r="Z65" i="2" s="1"/>
  <c r="S65" i="2"/>
  <c r="AA65" i="2" s="1"/>
  <c r="T65" i="2"/>
  <c r="AB65" i="2" s="1"/>
  <c r="Q66" i="2"/>
  <c r="Y66" i="2" s="1"/>
  <c r="R66" i="2"/>
  <c r="Z66" i="2" s="1"/>
  <c r="S66" i="2"/>
  <c r="AA66" i="2" s="1"/>
  <c r="T66" i="2"/>
  <c r="Q67" i="2"/>
  <c r="Y67" i="2" s="1"/>
  <c r="R67" i="2"/>
  <c r="Z67" i="2" s="1"/>
  <c r="S67" i="2"/>
  <c r="AA67" i="2" s="1"/>
  <c r="T67" i="2"/>
  <c r="AB67" i="2" s="1"/>
  <c r="Y68" i="2"/>
  <c r="Z68" i="2"/>
  <c r="AA68" i="2"/>
  <c r="AB68" i="2"/>
  <c r="Q69" i="2"/>
  <c r="Y69" i="2" s="1"/>
  <c r="R69" i="2"/>
  <c r="Z69" i="2" s="1"/>
  <c r="S69" i="2"/>
  <c r="AA69" i="2" s="1"/>
  <c r="T69" i="2"/>
  <c r="AB69" i="2" s="1"/>
  <c r="Y70" i="2"/>
  <c r="Z70" i="2"/>
  <c r="AA70" i="2"/>
  <c r="AB70" i="2"/>
  <c r="Y71" i="2"/>
  <c r="Z71" i="2"/>
  <c r="AA71" i="2"/>
  <c r="AB71" i="2"/>
  <c r="Y72" i="2"/>
  <c r="Z72" i="2"/>
  <c r="AA72" i="2"/>
  <c r="AB72" i="2"/>
  <c r="Q73" i="2"/>
  <c r="Y73" i="2" s="1"/>
  <c r="R73" i="2"/>
  <c r="Z73" i="2" s="1"/>
  <c r="S73" i="2"/>
  <c r="AA73" i="2" s="1"/>
  <c r="T73" i="2"/>
  <c r="AB73" i="2" s="1"/>
  <c r="Y74" i="2"/>
  <c r="Z74" i="2"/>
  <c r="AA74" i="2"/>
  <c r="Y75" i="2"/>
  <c r="Z75" i="2"/>
  <c r="AA75" i="2"/>
  <c r="AB75" i="2"/>
  <c r="Y76" i="2"/>
  <c r="Z76" i="2"/>
  <c r="AA76" i="2"/>
  <c r="AB76" i="2"/>
  <c r="Y77" i="2"/>
  <c r="Z77" i="2"/>
  <c r="AA77" i="2"/>
  <c r="AB77" i="2"/>
  <c r="Q78" i="2"/>
  <c r="R78" i="2"/>
  <c r="S78" i="2"/>
  <c r="T78" i="2"/>
  <c r="Q79" i="2"/>
  <c r="Y79" i="2" s="1"/>
  <c r="R79" i="2"/>
  <c r="S79" i="2"/>
  <c r="T79" i="2"/>
  <c r="AB79" i="2" s="1"/>
  <c r="Q80" i="2"/>
  <c r="Y80" i="2" s="1"/>
  <c r="R80" i="2"/>
  <c r="Z80" i="2" s="1"/>
  <c r="S80" i="2"/>
  <c r="AA80" i="2" s="1"/>
  <c r="T80" i="2"/>
  <c r="AB80" i="2" s="1"/>
  <c r="Q81" i="2"/>
  <c r="Y81" i="2" s="1"/>
  <c r="R81" i="2"/>
  <c r="Z81" i="2" s="1"/>
  <c r="S81" i="2"/>
  <c r="AA81" i="2" s="1"/>
  <c r="T81" i="2"/>
  <c r="AB81" i="2" s="1"/>
  <c r="Q82" i="2"/>
  <c r="Y82" i="2" s="1"/>
  <c r="R82" i="2"/>
  <c r="S82" i="2"/>
  <c r="T82" i="2"/>
  <c r="Q83" i="2"/>
  <c r="Y83" i="2" s="1"/>
  <c r="R83" i="2"/>
  <c r="Z83" i="2" s="1"/>
  <c r="S83" i="2"/>
  <c r="AA83" i="2" s="1"/>
  <c r="T83" i="2"/>
  <c r="AB83" i="2" s="1"/>
  <c r="Q84" i="2"/>
  <c r="Y84" i="2" s="1"/>
  <c r="R84" i="2"/>
  <c r="Z84" i="2" s="1"/>
  <c r="S84" i="2"/>
  <c r="AA84" i="2" s="1"/>
  <c r="T84" i="2"/>
  <c r="AB84" i="2" s="1"/>
  <c r="Q85" i="2"/>
  <c r="R85" i="2"/>
  <c r="S85" i="2"/>
  <c r="T85" i="2"/>
  <c r="Q86" i="2"/>
  <c r="Y86" i="2" s="1"/>
  <c r="R86" i="2"/>
  <c r="Z86" i="2" s="1"/>
  <c r="S86" i="2"/>
  <c r="AA86" i="2" s="1"/>
  <c r="T86" i="2"/>
  <c r="AB86" i="2" s="1"/>
  <c r="Q87" i="2"/>
  <c r="Y87" i="2" s="1"/>
  <c r="R87" i="2"/>
  <c r="Z87" i="2" s="1"/>
  <c r="S87" i="2"/>
  <c r="AA87" i="2" s="1"/>
  <c r="T87" i="2"/>
  <c r="AB87" i="2" s="1"/>
  <c r="Q88" i="2"/>
  <c r="Y88" i="2" s="1"/>
  <c r="R88" i="2"/>
  <c r="S88" i="2"/>
  <c r="AA88" i="2" s="1"/>
  <c r="T88" i="2"/>
  <c r="AB88" i="2" s="1"/>
  <c r="Q89" i="2"/>
  <c r="Y89" i="2" s="1"/>
  <c r="AC89" i="2" s="1"/>
  <c r="R89" i="2"/>
  <c r="Z89" i="2" s="1"/>
  <c r="S89" i="2"/>
  <c r="AA89" i="2" s="1"/>
  <c r="T89" i="2"/>
  <c r="AB89" i="2" s="1"/>
  <c r="Q90" i="2"/>
  <c r="Y90" i="2" s="1"/>
  <c r="R90" i="2"/>
  <c r="Z90" i="2" s="1"/>
  <c r="S90" i="2"/>
  <c r="AA90" i="2" s="1"/>
  <c r="T90" i="2"/>
  <c r="AB90" i="2" s="1"/>
  <c r="Q91" i="2"/>
  <c r="Y91" i="2" s="1"/>
  <c r="AC91" i="2" s="1"/>
  <c r="R91" i="2"/>
  <c r="Z91" i="2" s="1"/>
  <c r="S91" i="2"/>
  <c r="AA91" i="2" s="1"/>
  <c r="T91" i="2"/>
  <c r="AB91" i="2" s="1"/>
  <c r="Q92" i="2"/>
  <c r="Y92" i="2" s="1"/>
  <c r="R92" i="2"/>
  <c r="Z92" i="2" s="1"/>
  <c r="S92" i="2"/>
  <c r="AA92" i="2" s="1"/>
  <c r="T92" i="2"/>
  <c r="AB92" i="2" s="1"/>
  <c r="Q93" i="2"/>
  <c r="Y93" i="2" s="1"/>
  <c r="AC93" i="2" s="1"/>
  <c r="R93" i="2"/>
  <c r="Z93" i="2" s="1"/>
  <c r="S93" i="2"/>
  <c r="AA93" i="2" s="1"/>
  <c r="T93" i="2"/>
  <c r="AB93" i="2" s="1"/>
  <c r="Q94" i="2"/>
  <c r="Y94" i="2" s="1"/>
  <c r="R94" i="2"/>
  <c r="Z94" i="2" s="1"/>
  <c r="S94" i="2"/>
  <c r="AA94" i="2" s="1"/>
  <c r="T94" i="2"/>
  <c r="AB94" i="2" s="1"/>
  <c r="Q95" i="2"/>
  <c r="Y95" i="2" s="1"/>
  <c r="R95" i="2"/>
  <c r="Z95" i="2" s="1"/>
  <c r="S95" i="2"/>
  <c r="AA95" i="2" s="1"/>
  <c r="T95" i="2"/>
  <c r="AB95" i="2" s="1"/>
  <c r="Q96" i="2"/>
  <c r="Y96" i="2" s="1"/>
  <c r="R96" i="2"/>
  <c r="Z96" i="2" s="1"/>
  <c r="S96" i="2"/>
  <c r="AA96" i="2" s="1"/>
  <c r="T96" i="2"/>
  <c r="AB96" i="2" s="1"/>
  <c r="Q97" i="2"/>
  <c r="Y97" i="2" s="1"/>
  <c r="R97" i="2"/>
  <c r="Z97" i="2" s="1"/>
  <c r="S97" i="2"/>
  <c r="AA97" i="2" s="1"/>
  <c r="T97" i="2"/>
  <c r="AB97" i="2" s="1"/>
  <c r="Q98" i="2"/>
  <c r="Y98" i="2" s="1"/>
  <c r="R98" i="2"/>
  <c r="Z98" i="2" s="1"/>
  <c r="S98" i="2"/>
  <c r="AA98" i="2" s="1"/>
  <c r="T98" i="2"/>
  <c r="AB98" i="2" s="1"/>
  <c r="Q99" i="2"/>
  <c r="Y99" i="2" s="1"/>
  <c r="R99" i="2"/>
  <c r="Z99" i="2" s="1"/>
  <c r="S99" i="2"/>
  <c r="AA99" i="2" s="1"/>
  <c r="T99" i="2"/>
  <c r="Q100" i="2"/>
  <c r="Y100" i="2" s="1"/>
  <c r="R100" i="2"/>
  <c r="Z100" i="2" s="1"/>
  <c r="S100" i="2"/>
  <c r="AA100" i="2" s="1"/>
  <c r="T100" i="2"/>
  <c r="AB100" i="2" s="1"/>
  <c r="Q101" i="2"/>
  <c r="R101" i="2"/>
  <c r="S101" i="2"/>
  <c r="T101" i="2"/>
  <c r="Q102" i="2"/>
  <c r="R102" i="2"/>
  <c r="S102" i="2"/>
  <c r="T102" i="2"/>
  <c r="Q103" i="2"/>
  <c r="Y103" i="2" s="1"/>
  <c r="R103" i="2"/>
  <c r="Z103" i="2" s="1"/>
  <c r="S103" i="2"/>
  <c r="AA103" i="2" s="1"/>
  <c r="T103" i="2"/>
  <c r="AB103" i="2" s="1"/>
  <c r="Q104" i="2"/>
  <c r="R104" i="2"/>
  <c r="S104" i="2"/>
  <c r="T104" i="2"/>
  <c r="Q105" i="2"/>
  <c r="Y105" i="2" s="1"/>
  <c r="R105" i="2"/>
  <c r="Z105" i="2" s="1"/>
  <c r="S105" i="2"/>
  <c r="AA105" i="2" s="1"/>
  <c r="T105" i="2"/>
  <c r="AB105" i="2" s="1"/>
  <c r="Q106" i="2"/>
  <c r="Y106" i="2" s="1"/>
  <c r="R106" i="2"/>
  <c r="Z106" i="2" s="1"/>
  <c r="S106" i="2"/>
  <c r="AA106" i="2" s="1"/>
  <c r="T106" i="2"/>
  <c r="AB106" i="2" s="1"/>
  <c r="Q107" i="2"/>
  <c r="Y107" i="2" s="1"/>
  <c r="R107" i="2"/>
  <c r="Z107" i="2" s="1"/>
  <c r="S107" i="2"/>
  <c r="AA107" i="2" s="1"/>
  <c r="T107" i="2"/>
  <c r="AB107" i="2" s="1"/>
  <c r="Q108" i="2"/>
  <c r="Y108" i="2" s="1"/>
  <c r="R108" i="2"/>
  <c r="Z108" i="2" s="1"/>
  <c r="S108" i="2"/>
  <c r="AA108" i="2" s="1"/>
  <c r="T108" i="2"/>
  <c r="AB108" i="2" s="1"/>
  <c r="Q109" i="2"/>
  <c r="Y109" i="2" s="1"/>
  <c r="R109" i="2"/>
  <c r="Z109" i="2" s="1"/>
  <c r="S109" i="2"/>
  <c r="AA109" i="2" s="1"/>
  <c r="T109" i="2"/>
  <c r="AB109" i="2" s="1"/>
  <c r="Q110" i="2"/>
  <c r="Y110" i="2" s="1"/>
  <c r="R110" i="2"/>
  <c r="Z110" i="2" s="1"/>
  <c r="S110" i="2"/>
  <c r="AA110" i="2" s="1"/>
  <c r="T110" i="2"/>
  <c r="AB110" i="2" s="1"/>
  <c r="Q111" i="2"/>
  <c r="R111" i="2"/>
  <c r="S111" i="2"/>
  <c r="T111" i="2"/>
  <c r="Q112" i="2"/>
  <c r="Y112" i="2" s="1"/>
  <c r="R112" i="2"/>
  <c r="Z112" i="2" s="1"/>
  <c r="S112" i="2"/>
  <c r="AA112" i="2" s="1"/>
  <c r="T112" i="2"/>
  <c r="AB112" i="2" s="1"/>
  <c r="Q113" i="2"/>
  <c r="Y113" i="2" s="1"/>
  <c r="R113" i="2"/>
  <c r="Z113" i="2" s="1"/>
  <c r="S113" i="2"/>
  <c r="AA113" i="2" s="1"/>
  <c r="T113" i="2"/>
  <c r="AB113" i="2" s="1"/>
  <c r="Q114" i="2"/>
  <c r="Y114" i="2" s="1"/>
  <c r="R114" i="2"/>
  <c r="Z114" i="2" s="1"/>
  <c r="S114" i="2"/>
  <c r="AA114" i="2" s="1"/>
  <c r="T114" i="2"/>
  <c r="Q115" i="2"/>
  <c r="Y115" i="2" s="1"/>
  <c r="R115" i="2"/>
  <c r="Z115" i="2" s="1"/>
  <c r="S115" i="2"/>
  <c r="AA115" i="2" s="1"/>
  <c r="T115" i="2"/>
  <c r="AB115" i="2" s="1"/>
  <c r="Q116" i="2"/>
  <c r="Y116" i="2" s="1"/>
  <c r="R116" i="2"/>
  <c r="Z116" i="2" s="1"/>
  <c r="S116" i="2"/>
  <c r="AA116" i="2" s="1"/>
  <c r="T116" i="2"/>
  <c r="AB116" i="2" s="1"/>
  <c r="Q117" i="2"/>
  <c r="Y117" i="2" s="1"/>
  <c r="R117" i="2"/>
  <c r="Z117" i="2" s="1"/>
  <c r="S117" i="2"/>
  <c r="AA117" i="2" s="1"/>
  <c r="T117" i="2"/>
  <c r="AB117" i="2" s="1"/>
  <c r="Q118" i="2"/>
  <c r="Y118" i="2" s="1"/>
  <c r="R118" i="2"/>
  <c r="Z118" i="2" s="1"/>
  <c r="S118" i="2"/>
  <c r="AA118" i="2" s="1"/>
  <c r="T118" i="2"/>
  <c r="AB118" i="2" s="1"/>
  <c r="Q119" i="2"/>
  <c r="Y119" i="2" s="1"/>
  <c r="R119" i="2"/>
  <c r="Z119" i="2" s="1"/>
  <c r="S119" i="2"/>
  <c r="AA119" i="2" s="1"/>
  <c r="T119" i="2"/>
  <c r="AB119" i="2" s="1"/>
  <c r="Q120" i="2"/>
  <c r="Y120" i="2" s="1"/>
  <c r="R120" i="2"/>
  <c r="Z120" i="2" s="1"/>
  <c r="S120" i="2"/>
  <c r="AA120" i="2" s="1"/>
  <c r="T120" i="2"/>
  <c r="AB120" i="2" s="1"/>
  <c r="Q121" i="2"/>
  <c r="R121" i="2"/>
  <c r="S121" i="2"/>
  <c r="T121" i="2"/>
  <c r="Q122" i="2"/>
  <c r="R122" i="2"/>
  <c r="S122" i="2"/>
  <c r="T122" i="2"/>
  <c r="Q123" i="2"/>
  <c r="R123" i="2"/>
  <c r="S123" i="2"/>
  <c r="T123" i="2"/>
  <c r="Q124" i="2"/>
  <c r="U124" i="2" s="1" a="1"/>
  <c r="U124" i="2" s="1"/>
  <c r="R124" i="2"/>
  <c r="S124" i="2"/>
  <c r="T124" i="2"/>
  <c r="Q125" i="2"/>
  <c r="R125" i="2"/>
  <c r="S125" i="2"/>
  <c r="T125" i="2"/>
  <c r="Q126" i="2"/>
  <c r="U126" i="2" s="1" a="1"/>
  <c r="U126" i="2" s="1"/>
  <c r="R126" i="2"/>
  <c r="S126" i="2"/>
  <c r="T126" i="2"/>
  <c r="Q127" i="2"/>
  <c r="U127" i="2" s="1" a="1"/>
  <c r="U127" i="2" s="1"/>
  <c r="R127" i="2"/>
  <c r="S127" i="2"/>
  <c r="T127" i="2"/>
  <c r="Q128" i="2"/>
  <c r="R128" i="2"/>
  <c r="S128" i="2"/>
  <c r="T128" i="2"/>
  <c r="Q129" i="2"/>
  <c r="R129" i="2"/>
  <c r="S129" i="2"/>
  <c r="T129" i="2"/>
  <c r="Q130" i="2"/>
  <c r="U130" i="2" s="1" a="1"/>
  <c r="U130" i="2" s="1"/>
  <c r="R130" i="2"/>
  <c r="S130" i="2"/>
  <c r="T130" i="2"/>
  <c r="Q131" i="2"/>
  <c r="U131" i="2" s="1" a="1"/>
  <c r="U131" i="2" s="1"/>
  <c r="R131" i="2"/>
  <c r="S131" i="2"/>
  <c r="T131" i="2"/>
  <c r="Q132" i="2"/>
  <c r="U132" i="2" s="1" a="1"/>
  <c r="U132" i="2" s="1"/>
  <c r="R132" i="2"/>
  <c r="S132" i="2"/>
  <c r="T132" i="2"/>
  <c r="Q133" i="2"/>
  <c r="R133" i="2"/>
  <c r="S133" i="2"/>
  <c r="T133" i="2"/>
  <c r="Q134" i="2"/>
  <c r="U134" i="2" s="1" a="1"/>
  <c r="U134" i="2" s="1"/>
  <c r="R134" i="2"/>
  <c r="S134" i="2"/>
  <c r="T134" i="2"/>
  <c r="Q135" i="2"/>
  <c r="U135" i="2" s="1" a="1"/>
  <c r="U135" i="2" s="1"/>
  <c r="R135" i="2"/>
  <c r="S135" i="2"/>
  <c r="T135" i="2"/>
  <c r="Q136" i="2"/>
  <c r="U136" i="2" s="1" a="1"/>
  <c r="U136" i="2" s="1"/>
  <c r="R136" i="2"/>
  <c r="S136" i="2"/>
  <c r="T136" i="2"/>
  <c r="Q137" i="2"/>
  <c r="R137" i="2"/>
  <c r="S137" i="2"/>
  <c r="T137" i="2"/>
  <c r="Q138" i="2"/>
  <c r="U138" i="2" s="1" a="1"/>
  <c r="U138" i="2" s="1"/>
  <c r="R138" i="2"/>
  <c r="S138" i="2"/>
  <c r="T138" i="2"/>
  <c r="Q139" i="2"/>
  <c r="R139" i="2"/>
  <c r="S139" i="2"/>
  <c r="T139" i="2"/>
  <c r="Q140" i="2"/>
  <c r="U140" i="2" s="1" a="1"/>
  <c r="U140" i="2" s="1"/>
  <c r="R140" i="2"/>
  <c r="S140" i="2"/>
  <c r="T140" i="2"/>
  <c r="Q141" i="2"/>
  <c r="R141" i="2"/>
  <c r="S141" i="2"/>
  <c r="T141" i="2"/>
  <c r="Q142" i="2"/>
  <c r="U142" i="2" s="1" a="1"/>
  <c r="U142" i="2" s="1"/>
  <c r="R142" i="2"/>
  <c r="S142" i="2"/>
  <c r="T142" i="2"/>
  <c r="Q143" i="2"/>
  <c r="R143" i="2"/>
  <c r="S143" i="2"/>
  <c r="T143" i="2"/>
  <c r="Q144" i="2"/>
  <c r="U144" i="2" s="1" a="1"/>
  <c r="U144" i="2" s="1"/>
  <c r="R144" i="2"/>
  <c r="S144" i="2"/>
  <c r="T144" i="2"/>
  <c r="Q145" i="2"/>
  <c r="U145" i="2" s="1" a="1"/>
  <c r="U145" i="2" s="1"/>
  <c r="R145" i="2"/>
  <c r="S145" i="2"/>
  <c r="T145" i="2"/>
  <c r="Q146" i="2"/>
  <c r="U146" i="2" s="1" a="1"/>
  <c r="U146" i="2" s="1"/>
  <c r="R146" i="2"/>
  <c r="S146" i="2"/>
  <c r="T146" i="2"/>
  <c r="Q147" i="2"/>
  <c r="U147" i="2" s="1" a="1"/>
  <c r="U147" i="2" s="1"/>
  <c r="R147" i="2"/>
  <c r="S147" i="2"/>
  <c r="T147" i="2"/>
  <c r="Q148" i="2"/>
  <c r="U148" i="2" s="1" a="1"/>
  <c r="U148" i="2" s="1"/>
  <c r="R148" i="2"/>
  <c r="S148" i="2"/>
  <c r="T148" i="2"/>
  <c r="Q149" i="2"/>
  <c r="R149" i="2"/>
  <c r="S149" i="2"/>
  <c r="T149" i="2"/>
  <c r="R5" i="2"/>
  <c r="Z5" i="2" s="1"/>
  <c r="S5" i="2"/>
  <c r="AA5" i="2" s="1"/>
  <c r="T5" i="2"/>
  <c r="AB5" i="2" s="1"/>
  <c r="Q5" i="2"/>
  <c r="Y5" i="2" s="1"/>
  <c r="Z11" i="2"/>
  <c r="Y23" i="2"/>
  <c r="U143" i="2" a="1"/>
  <c r="U143" i="2" s="1"/>
  <c r="AA8" i="2"/>
  <c r="AB8" i="2"/>
  <c r="AA10" i="2"/>
  <c r="AA12" i="2"/>
  <c r="Y14" i="2"/>
  <c r="AA14" i="2"/>
  <c r="AB14" i="2"/>
  <c r="AA16" i="2"/>
  <c r="AA18" i="2"/>
  <c r="AA23" i="2"/>
  <c r="Z24" i="2"/>
  <c r="Z26" i="2"/>
  <c r="U128" i="2" a="1"/>
  <c r="U128" i="2" s="1"/>
  <c r="U139" i="2" a="1"/>
  <c r="U139" i="2" s="1"/>
  <c r="AA6" i="2"/>
  <c r="AB6" i="2"/>
  <c r="AB22" i="2"/>
  <c r="AB24" i="2"/>
  <c r="AB26" i="2"/>
  <c r="L660" i="1"/>
  <c r="K660" i="1"/>
  <c r="L659" i="1"/>
  <c r="K659" i="1"/>
  <c r="L658" i="1"/>
  <c r="K658" i="1"/>
  <c r="L657" i="1"/>
  <c r="K657" i="1"/>
  <c r="L656" i="1"/>
  <c r="K656" i="1"/>
  <c r="L655" i="1"/>
  <c r="K655" i="1"/>
  <c r="L654" i="1"/>
  <c r="K654" i="1"/>
  <c r="L653" i="1"/>
  <c r="K653" i="1"/>
  <c r="L652" i="1"/>
  <c r="K652" i="1"/>
  <c r="L651" i="1"/>
  <c r="K651" i="1"/>
  <c r="J651" i="1"/>
  <c r="J652" i="1" s="1"/>
  <c r="J653" i="1" s="1"/>
  <c r="J654" i="1" s="1"/>
  <c r="J655" i="1" s="1"/>
  <c r="J656" i="1" s="1"/>
  <c r="J657" i="1" s="1"/>
  <c r="J658" i="1" s="1"/>
  <c r="J659" i="1" s="1"/>
  <c r="J660" i="1" s="1"/>
  <c r="L650" i="1"/>
  <c r="K650" i="1"/>
  <c r="H650" i="1"/>
  <c r="I650" i="1" s="1"/>
  <c r="L649" i="1"/>
  <c r="K649" i="1"/>
  <c r="L648" i="1"/>
  <c r="K648" i="1"/>
  <c r="L647" i="1"/>
  <c r="K647" i="1"/>
  <c r="L646" i="1"/>
  <c r="K646" i="1"/>
  <c r="L645" i="1"/>
  <c r="K645" i="1"/>
  <c r="L644" i="1"/>
  <c r="K644" i="1"/>
  <c r="J644" i="1"/>
  <c r="J645" i="1" s="1"/>
  <c r="J646" i="1" s="1"/>
  <c r="J647" i="1" s="1"/>
  <c r="J648" i="1" s="1"/>
  <c r="J649" i="1" s="1"/>
  <c r="J650" i="1" s="1"/>
  <c r="L643" i="1"/>
  <c r="K643" i="1"/>
  <c r="L642" i="1"/>
  <c r="K642" i="1"/>
  <c r="L641" i="1"/>
  <c r="K641" i="1"/>
  <c r="L640" i="1"/>
  <c r="K640" i="1"/>
  <c r="L639" i="1"/>
  <c r="K639" i="1"/>
  <c r="J639" i="1"/>
  <c r="J640" i="1" s="1"/>
  <c r="J641" i="1" s="1"/>
  <c r="J642" i="1" s="1"/>
  <c r="J643" i="1" s="1"/>
  <c r="L638" i="1"/>
  <c r="K638" i="1"/>
  <c r="H638" i="1"/>
  <c r="H639" i="1" s="1"/>
  <c r="L637" i="1"/>
  <c r="K637" i="1"/>
  <c r="L636" i="1"/>
  <c r="K636" i="1"/>
  <c r="L635" i="1"/>
  <c r="K635" i="1"/>
  <c r="L634" i="1"/>
  <c r="K634" i="1"/>
  <c r="L633" i="1"/>
  <c r="K633" i="1"/>
  <c r="L632" i="1"/>
  <c r="K632" i="1"/>
  <c r="L631" i="1"/>
  <c r="K631" i="1"/>
  <c r="L630" i="1"/>
  <c r="K630" i="1"/>
  <c r="L629" i="1"/>
  <c r="K629" i="1"/>
  <c r="L628" i="1"/>
  <c r="K628" i="1"/>
  <c r="L627" i="1"/>
  <c r="K627" i="1"/>
  <c r="J627" i="1"/>
  <c r="J628" i="1" s="1"/>
  <c r="J629" i="1" s="1"/>
  <c r="J630" i="1" s="1"/>
  <c r="J631" i="1" s="1"/>
  <c r="J632" i="1" s="1"/>
  <c r="J633" i="1" s="1"/>
  <c r="J634" i="1" s="1"/>
  <c r="J635" i="1" s="1"/>
  <c r="J636" i="1" s="1"/>
  <c r="J637" i="1" s="1"/>
  <c r="J638" i="1" s="1"/>
  <c r="L626" i="1"/>
  <c r="K626" i="1"/>
  <c r="L625" i="1"/>
  <c r="K625" i="1"/>
  <c r="L624" i="1"/>
  <c r="K624" i="1"/>
  <c r="L623" i="1"/>
  <c r="K623" i="1"/>
  <c r="L622" i="1"/>
  <c r="K622" i="1"/>
  <c r="L621" i="1"/>
  <c r="K621" i="1"/>
  <c r="J621" i="1"/>
  <c r="J622" i="1" s="1"/>
  <c r="J623" i="1" s="1"/>
  <c r="J624" i="1" s="1"/>
  <c r="J625" i="1" s="1"/>
  <c r="J626" i="1" s="1"/>
  <c r="L620" i="1"/>
  <c r="K620" i="1"/>
  <c r="H620" i="1"/>
  <c r="N620" i="1" s="1"/>
  <c r="L619" i="1"/>
  <c r="K619" i="1"/>
  <c r="L618" i="1"/>
  <c r="K618" i="1"/>
  <c r="L617" i="1"/>
  <c r="K617" i="1"/>
  <c r="L616" i="1"/>
  <c r="K616" i="1"/>
  <c r="L615" i="1"/>
  <c r="K615" i="1"/>
  <c r="L614" i="1"/>
  <c r="K614" i="1"/>
  <c r="L613" i="1"/>
  <c r="K613" i="1"/>
  <c r="J613" i="1"/>
  <c r="J614" i="1" s="1"/>
  <c r="J615" i="1" s="1"/>
  <c r="J616" i="1" s="1"/>
  <c r="J617" i="1" s="1"/>
  <c r="J618" i="1" s="1"/>
  <c r="J619" i="1" s="1"/>
  <c r="J620" i="1" s="1"/>
  <c r="L612" i="1"/>
  <c r="K612" i="1"/>
  <c r="L611" i="1"/>
  <c r="K611" i="1"/>
  <c r="J13" i="1"/>
  <c r="J14" i="1" s="1"/>
  <c r="J15" i="1" s="1"/>
  <c r="J16" i="1" s="1"/>
  <c r="J17" i="1" s="1"/>
  <c r="J18" i="1" s="1"/>
  <c r="J19" i="1" s="1"/>
  <c r="J20" i="1" s="1"/>
  <c r="J21" i="1" s="1"/>
  <c r="J22" i="1" s="1"/>
  <c r="J23" i="1" s="1"/>
  <c r="J24" i="1" s="1"/>
  <c r="J25" i="1" s="1"/>
  <c r="J26" i="1" s="1"/>
  <c r="J27" i="1" s="1"/>
  <c r="J28" i="1" s="1"/>
  <c r="J29" i="1" s="1"/>
  <c r="J30" i="1" s="1"/>
  <c r="J31" i="1" s="1"/>
  <c r="K13" i="1"/>
  <c r="L13" i="1"/>
  <c r="K14" i="1"/>
  <c r="L14" i="1"/>
  <c r="K15" i="1"/>
  <c r="L15" i="1"/>
  <c r="K16" i="1"/>
  <c r="L16" i="1"/>
  <c r="K17" i="1"/>
  <c r="L17" i="1"/>
  <c r="K18" i="1"/>
  <c r="L18" i="1"/>
  <c r="K19" i="1"/>
  <c r="L19" i="1"/>
  <c r="K20" i="1"/>
  <c r="L20" i="1"/>
  <c r="K21" i="1"/>
  <c r="L21" i="1"/>
  <c r="K22" i="1"/>
  <c r="L22" i="1"/>
  <c r="K23" i="1"/>
  <c r="L23" i="1"/>
  <c r="K24" i="1"/>
  <c r="L24" i="1"/>
  <c r="K25" i="1"/>
  <c r="L25" i="1"/>
  <c r="K26" i="1"/>
  <c r="L26" i="1"/>
  <c r="K27" i="1"/>
  <c r="L27" i="1"/>
  <c r="K28" i="1"/>
  <c r="L28" i="1"/>
  <c r="K29" i="1"/>
  <c r="L29" i="1"/>
  <c r="K30" i="1"/>
  <c r="L30" i="1"/>
  <c r="K31" i="1"/>
  <c r="L31" i="1"/>
  <c r="J32" i="1"/>
  <c r="J33" i="1" s="1"/>
  <c r="J34" i="1" s="1"/>
  <c r="J35" i="1" s="1"/>
  <c r="J36" i="1" s="1"/>
  <c r="J37" i="1" s="1"/>
  <c r="J38" i="1" s="1"/>
  <c r="K32" i="1"/>
  <c r="L32" i="1"/>
  <c r="K33" i="1"/>
  <c r="L33" i="1"/>
  <c r="K34" i="1"/>
  <c r="L34" i="1"/>
  <c r="K35" i="1"/>
  <c r="L35" i="1"/>
  <c r="K36" i="1"/>
  <c r="L36" i="1"/>
  <c r="K37" i="1"/>
  <c r="L37" i="1"/>
  <c r="H38" i="1"/>
  <c r="K38" i="1"/>
  <c r="L38" i="1"/>
  <c r="J39" i="1"/>
  <c r="J40" i="1" s="1"/>
  <c r="J41" i="1" s="1"/>
  <c r="J42" i="1" s="1"/>
  <c r="J43" i="1" s="1"/>
  <c r="K39" i="1"/>
  <c r="L39" i="1"/>
  <c r="K40" i="1"/>
  <c r="L40" i="1"/>
  <c r="K41" i="1"/>
  <c r="L41" i="1"/>
  <c r="K42" i="1"/>
  <c r="L42" i="1"/>
  <c r="K43" i="1"/>
  <c r="L43" i="1"/>
  <c r="J44" i="1"/>
  <c r="J45" i="1" s="1"/>
  <c r="J46" i="1" s="1"/>
  <c r="J47" i="1" s="1"/>
  <c r="J48" i="1" s="1"/>
  <c r="J49" i="1" s="1"/>
  <c r="J50" i="1" s="1"/>
  <c r="J51" i="1" s="1"/>
  <c r="J52" i="1" s="1"/>
  <c r="J53" i="1" s="1"/>
  <c r="J54" i="1" s="1"/>
  <c r="J55" i="1" s="1"/>
  <c r="J56" i="1" s="1"/>
  <c r="J57" i="1" s="1"/>
  <c r="K44" i="1"/>
  <c r="L44" i="1"/>
  <c r="K45" i="1"/>
  <c r="L45" i="1"/>
  <c r="K46" i="1"/>
  <c r="L46" i="1"/>
  <c r="K47" i="1"/>
  <c r="L47" i="1"/>
  <c r="K48" i="1"/>
  <c r="L48" i="1"/>
  <c r="K49" i="1"/>
  <c r="L49" i="1"/>
  <c r="K50" i="1"/>
  <c r="L50" i="1"/>
  <c r="K51" i="1"/>
  <c r="L51" i="1"/>
  <c r="K52" i="1"/>
  <c r="L52" i="1"/>
  <c r="K53" i="1"/>
  <c r="L53" i="1"/>
  <c r="K54" i="1"/>
  <c r="L54" i="1"/>
  <c r="K55" i="1"/>
  <c r="L55" i="1"/>
  <c r="K56" i="1"/>
  <c r="L56" i="1"/>
  <c r="H57" i="1"/>
  <c r="N57" i="1" s="1"/>
  <c r="K57" i="1"/>
  <c r="L57" i="1"/>
  <c r="J58" i="1"/>
  <c r="J59" i="1" s="1"/>
  <c r="J60" i="1" s="1"/>
  <c r="J61" i="1" s="1"/>
  <c r="J62" i="1" s="1"/>
  <c r="J63" i="1" s="1"/>
  <c r="J64" i="1" s="1"/>
  <c r="J65" i="1" s="1"/>
  <c r="J66" i="1" s="1"/>
  <c r="K58" i="1"/>
  <c r="L58" i="1"/>
  <c r="K59" i="1"/>
  <c r="L59" i="1"/>
  <c r="K60" i="1"/>
  <c r="L60" i="1"/>
  <c r="K61" i="1"/>
  <c r="L61" i="1"/>
  <c r="K62" i="1"/>
  <c r="L62" i="1"/>
  <c r="K63" i="1"/>
  <c r="L63" i="1"/>
  <c r="K64" i="1"/>
  <c r="L64" i="1"/>
  <c r="K65" i="1"/>
  <c r="L65" i="1"/>
  <c r="K66" i="1"/>
  <c r="L66" i="1"/>
  <c r="J67" i="1"/>
  <c r="J68" i="1" s="1"/>
  <c r="J69" i="1" s="1"/>
  <c r="J70" i="1" s="1"/>
  <c r="J71" i="1" s="1"/>
  <c r="J72" i="1" s="1"/>
  <c r="J73" i="1" s="1"/>
  <c r="J74" i="1" s="1"/>
  <c r="J75" i="1" s="1"/>
  <c r="K67" i="1"/>
  <c r="L67" i="1"/>
  <c r="K68" i="1"/>
  <c r="L68" i="1"/>
  <c r="K69" i="1"/>
  <c r="L69" i="1"/>
  <c r="K70" i="1"/>
  <c r="L70" i="1"/>
  <c r="K71" i="1"/>
  <c r="L71" i="1"/>
  <c r="K72" i="1"/>
  <c r="L72" i="1"/>
  <c r="K73" i="1"/>
  <c r="L73" i="1"/>
  <c r="K74" i="1"/>
  <c r="L74" i="1"/>
  <c r="H75" i="1"/>
  <c r="I75" i="1" s="1"/>
  <c r="K75" i="1"/>
  <c r="L75" i="1"/>
  <c r="J76" i="1"/>
  <c r="J77" i="1" s="1"/>
  <c r="J78" i="1" s="1"/>
  <c r="J79" i="1" s="1"/>
  <c r="J80" i="1" s="1"/>
  <c r="J81" i="1" s="1"/>
  <c r="J82" i="1" s="1"/>
  <c r="K76" i="1"/>
  <c r="L76" i="1"/>
  <c r="K77" i="1"/>
  <c r="L77" i="1"/>
  <c r="K78" i="1"/>
  <c r="L78" i="1"/>
  <c r="K79" i="1"/>
  <c r="L79" i="1"/>
  <c r="K80" i="1"/>
  <c r="L80" i="1"/>
  <c r="K81" i="1"/>
  <c r="L81" i="1"/>
  <c r="K82" i="1"/>
  <c r="L82" i="1"/>
  <c r="J83" i="1"/>
  <c r="J84" i="1" s="1"/>
  <c r="J85" i="1" s="1"/>
  <c r="J86" i="1" s="1"/>
  <c r="J87" i="1" s="1"/>
  <c r="J88" i="1" s="1"/>
  <c r="J89" i="1" s="1"/>
  <c r="J90" i="1" s="1"/>
  <c r="J91" i="1" s="1"/>
  <c r="J92" i="1" s="1"/>
  <c r="J93" i="1" s="1"/>
  <c r="K83" i="1"/>
  <c r="L83" i="1"/>
  <c r="K84" i="1"/>
  <c r="L84" i="1"/>
  <c r="K85" i="1"/>
  <c r="L85" i="1"/>
  <c r="K86" i="1"/>
  <c r="L86" i="1"/>
  <c r="K87" i="1"/>
  <c r="L87" i="1"/>
  <c r="K88" i="1"/>
  <c r="L88" i="1"/>
  <c r="K89" i="1"/>
  <c r="L89" i="1"/>
  <c r="K90" i="1"/>
  <c r="L90" i="1"/>
  <c r="K91" i="1"/>
  <c r="L91" i="1"/>
  <c r="K92" i="1"/>
  <c r="L92" i="1"/>
  <c r="H93" i="1"/>
  <c r="N93" i="1" s="1"/>
  <c r="K93" i="1"/>
  <c r="L93" i="1"/>
  <c r="J94" i="1"/>
  <c r="J95" i="1" s="1"/>
  <c r="J96" i="1" s="1"/>
  <c r="J97" i="1" s="1"/>
  <c r="J98" i="1" s="1"/>
  <c r="J99" i="1" s="1"/>
  <c r="K94" i="1"/>
  <c r="L94" i="1"/>
  <c r="K95" i="1"/>
  <c r="L95" i="1"/>
  <c r="K96" i="1"/>
  <c r="L96" i="1"/>
  <c r="K97" i="1"/>
  <c r="L97" i="1"/>
  <c r="K98" i="1"/>
  <c r="L98" i="1"/>
  <c r="K99" i="1"/>
  <c r="L99" i="1"/>
  <c r="J100" i="1"/>
  <c r="J101" i="1" s="1"/>
  <c r="J102" i="1" s="1"/>
  <c r="J103" i="1" s="1"/>
  <c r="J104" i="1" s="1"/>
  <c r="J105" i="1" s="1"/>
  <c r="J106" i="1" s="1"/>
  <c r="K100" i="1"/>
  <c r="L100" i="1"/>
  <c r="K101" i="1"/>
  <c r="L101" i="1"/>
  <c r="K102" i="1"/>
  <c r="L102" i="1"/>
  <c r="K103" i="1"/>
  <c r="L103" i="1"/>
  <c r="K104" i="1"/>
  <c r="L104" i="1"/>
  <c r="K105" i="1"/>
  <c r="L105" i="1"/>
  <c r="H106" i="1"/>
  <c r="H107" i="1" s="1"/>
  <c r="K106" i="1"/>
  <c r="L106" i="1"/>
  <c r="J107" i="1"/>
  <c r="J108" i="1" s="1"/>
  <c r="J109" i="1" s="1"/>
  <c r="J110" i="1" s="1"/>
  <c r="J111" i="1" s="1"/>
  <c r="K107" i="1"/>
  <c r="L107" i="1"/>
  <c r="K108" i="1"/>
  <c r="L108" i="1"/>
  <c r="K109" i="1"/>
  <c r="L109" i="1"/>
  <c r="K110" i="1"/>
  <c r="L110" i="1"/>
  <c r="K111" i="1"/>
  <c r="L111" i="1"/>
  <c r="J112" i="1"/>
  <c r="J113" i="1" s="1"/>
  <c r="J114" i="1" s="1"/>
  <c r="J115" i="1" s="1"/>
  <c r="J116" i="1" s="1"/>
  <c r="J117" i="1" s="1"/>
  <c r="J118" i="1" s="1"/>
  <c r="J119" i="1" s="1"/>
  <c r="K112" i="1"/>
  <c r="L112" i="1"/>
  <c r="K113" i="1"/>
  <c r="L113" i="1"/>
  <c r="K114" i="1"/>
  <c r="L114" i="1"/>
  <c r="K115" i="1"/>
  <c r="L115" i="1"/>
  <c r="K116" i="1"/>
  <c r="L116" i="1"/>
  <c r="K117" i="1"/>
  <c r="L117" i="1"/>
  <c r="K118" i="1"/>
  <c r="L118" i="1"/>
  <c r="H119" i="1"/>
  <c r="H120" i="1" s="1"/>
  <c r="K119" i="1"/>
  <c r="L119" i="1"/>
  <c r="J120" i="1"/>
  <c r="J121" i="1" s="1"/>
  <c r="J122" i="1" s="1"/>
  <c r="J123" i="1" s="1"/>
  <c r="J124" i="1" s="1"/>
  <c r="J125" i="1" s="1"/>
  <c r="J126" i="1" s="1"/>
  <c r="K120" i="1"/>
  <c r="L120" i="1"/>
  <c r="K121" i="1"/>
  <c r="L121" i="1"/>
  <c r="K122" i="1"/>
  <c r="L122" i="1"/>
  <c r="K123" i="1"/>
  <c r="L123" i="1"/>
  <c r="K124" i="1"/>
  <c r="L124" i="1"/>
  <c r="K125" i="1"/>
  <c r="L125" i="1"/>
  <c r="H126" i="1"/>
  <c r="K126" i="1"/>
  <c r="L126" i="1"/>
  <c r="J127" i="1"/>
  <c r="J128" i="1" s="1"/>
  <c r="J129" i="1" s="1"/>
  <c r="J130" i="1" s="1"/>
  <c r="J131" i="1" s="1"/>
  <c r="J132" i="1" s="1"/>
  <c r="J133" i="1" s="1"/>
  <c r="K127" i="1"/>
  <c r="L127" i="1"/>
  <c r="K128" i="1"/>
  <c r="L128" i="1"/>
  <c r="K129" i="1"/>
  <c r="L129" i="1"/>
  <c r="K130" i="1"/>
  <c r="L130" i="1"/>
  <c r="K131" i="1"/>
  <c r="L131" i="1"/>
  <c r="K132" i="1"/>
  <c r="L132" i="1"/>
  <c r="H133" i="1"/>
  <c r="N133" i="1" s="1"/>
  <c r="K133" i="1"/>
  <c r="L133" i="1"/>
  <c r="J134" i="1"/>
  <c r="J135" i="1" s="1"/>
  <c r="J136" i="1" s="1"/>
  <c r="J137" i="1" s="1"/>
  <c r="J138" i="1" s="1"/>
  <c r="J139" i="1" s="1"/>
  <c r="J140" i="1" s="1"/>
  <c r="K134" i="1"/>
  <c r="L134" i="1"/>
  <c r="K135" i="1"/>
  <c r="L135" i="1"/>
  <c r="K136" i="1"/>
  <c r="L136" i="1"/>
  <c r="K137" i="1"/>
  <c r="L137" i="1"/>
  <c r="K138" i="1"/>
  <c r="L138" i="1"/>
  <c r="K139" i="1"/>
  <c r="L139" i="1"/>
  <c r="H140" i="1"/>
  <c r="H141" i="1" s="1"/>
  <c r="H142" i="1" s="1"/>
  <c r="K140" i="1"/>
  <c r="L140" i="1"/>
  <c r="J141" i="1"/>
  <c r="J142" i="1" s="1"/>
  <c r="J143" i="1" s="1"/>
  <c r="J144" i="1" s="1"/>
  <c r="J145" i="1" s="1"/>
  <c r="J146" i="1" s="1"/>
  <c r="J147" i="1" s="1"/>
  <c r="J148" i="1" s="1"/>
  <c r="J149" i="1" s="1"/>
  <c r="J150" i="1" s="1"/>
  <c r="J151" i="1" s="1"/>
  <c r="J152" i="1" s="1"/>
  <c r="J153" i="1" s="1"/>
  <c r="J154" i="1" s="1"/>
  <c r="J155" i="1" s="1"/>
  <c r="J156" i="1" s="1"/>
  <c r="J157" i="1" s="1"/>
  <c r="J158" i="1" s="1"/>
  <c r="J159" i="1" s="1"/>
  <c r="J160" i="1" s="1"/>
  <c r="J161" i="1" s="1"/>
  <c r="J162" i="1" s="1"/>
  <c r="J163" i="1" s="1"/>
  <c r="K141" i="1"/>
  <c r="L141" i="1"/>
  <c r="K142" i="1"/>
  <c r="L142" i="1"/>
  <c r="K143" i="1"/>
  <c r="L143" i="1"/>
  <c r="K144" i="1"/>
  <c r="L144" i="1"/>
  <c r="K145" i="1"/>
  <c r="L145" i="1"/>
  <c r="K146" i="1"/>
  <c r="L146" i="1"/>
  <c r="K147" i="1"/>
  <c r="L147" i="1"/>
  <c r="K148" i="1"/>
  <c r="L148" i="1"/>
  <c r="K149" i="1"/>
  <c r="L149" i="1"/>
  <c r="K150" i="1"/>
  <c r="L150" i="1"/>
  <c r="K151" i="1"/>
  <c r="L151" i="1"/>
  <c r="K152" i="1"/>
  <c r="L152" i="1"/>
  <c r="K153" i="1"/>
  <c r="L153" i="1"/>
  <c r="K154" i="1"/>
  <c r="L154" i="1"/>
  <c r="K155" i="1"/>
  <c r="L155" i="1"/>
  <c r="K156" i="1"/>
  <c r="L156" i="1"/>
  <c r="K157" i="1"/>
  <c r="L157" i="1"/>
  <c r="K158" i="1"/>
  <c r="L158" i="1"/>
  <c r="K159" i="1"/>
  <c r="L159" i="1"/>
  <c r="K160" i="1"/>
  <c r="L160" i="1"/>
  <c r="K161" i="1"/>
  <c r="L161" i="1"/>
  <c r="K162" i="1"/>
  <c r="L162" i="1"/>
  <c r="K163" i="1"/>
  <c r="L163" i="1"/>
  <c r="J164" i="1"/>
  <c r="J165" i="1" s="1"/>
  <c r="J166" i="1" s="1"/>
  <c r="J167" i="1" s="1"/>
  <c r="J168" i="1" s="1"/>
  <c r="J169" i="1" s="1"/>
  <c r="J170" i="1" s="1"/>
  <c r="J171" i="1" s="1"/>
  <c r="K164" i="1"/>
  <c r="L164" i="1"/>
  <c r="K165" i="1"/>
  <c r="L165" i="1"/>
  <c r="K166" i="1"/>
  <c r="L166" i="1"/>
  <c r="K167" i="1"/>
  <c r="L167" i="1"/>
  <c r="K168" i="1"/>
  <c r="L168" i="1"/>
  <c r="K169" i="1"/>
  <c r="L169" i="1"/>
  <c r="K170" i="1"/>
  <c r="L170" i="1"/>
  <c r="H171" i="1"/>
  <c r="I171" i="1" s="1"/>
  <c r="K171" i="1"/>
  <c r="L171" i="1"/>
  <c r="J172" i="1"/>
  <c r="J173" i="1" s="1"/>
  <c r="J174" i="1" s="1"/>
  <c r="J175" i="1" s="1"/>
  <c r="J176" i="1" s="1"/>
  <c r="K172" i="1"/>
  <c r="L172" i="1"/>
  <c r="K173" i="1"/>
  <c r="L173" i="1"/>
  <c r="K174" i="1"/>
  <c r="L174" i="1"/>
  <c r="K175" i="1"/>
  <c r="L175" i="1"/>
  <c r="K176" i="1"/>
  <c r="L176" i="1"/>
  <c r="J177" i="1"/>
  <c r="J178" i="1" s="1"/>
  <c r="J179" i="1" s="1"/>
  <c r="J180" i="1" s="1"/>
  <c r="J181" i="1" s="1"/>
  <c r="J182" i="1" s="1"/>
  <c r="J183" i="1" s="1"/>
  <c r="J184" i="1" s="1"/>
  <c r="J185" i="1" s="1"/>
  <c r="J186" i="1" s="1"/>
  <c r="K177" i="1"/>
  <c r="L177" i="1"/>
  <c r="K178" i="1"/>
  <c r="L178" i="1"/>
  <c r="K179" i="1"/>
  <c r="L179" i="1"/>
  <c r="K180" i="1"/>
  <c r="L180" i="1"/>
  <c r="K181" i="1"/>
  <c r="L181" i="1"/>
  <c r="K182" i="1"/>
  <c r="L182" i="1"/>
  <c r="K183" i="1"/>
  <c r="L183" i="1"/>
  <c r="K184" i="1"/>
  <c r="L184" i="1"/>
  <c r="K185" i="1"/>
  <c r="L185" i="1"/>
  <c r="H186" i="1"/>
  <c r="H187" i="1" s="1"/>
  <c r="H188" i="1" s="1"/>
  <c r="K186" i="1"/>
  <c r="L186" i="1"/>
  <c r="J187" i="1"/>
  <c r="J188" i="1" s="1"/>
  <c r="J189" i="1" s="1"/>
  <c r="J190" i="1" s="1"/>
  <c r="J191" i="1" s="1"/>
  <c r="J192" i="1" s="1"/>
  <c r="J193" i="1" s="1"/>
  <c r="J194" i="1" s="1"/>
  <c r="J195" i="1" s="1"/>
  <c r="J196" i="1" s="1"/>
  <c r="J197" i="1" s="1"/>
  <c r="J198" i="1" s="1"/>
  <c r="K187" i="1"/>
  <c r="L187" i="1"/>
  <c r="K188" i="1"/>
  <c r="L188" i="1"/>
  <c r="K189" i="1"/>
  <c r="L189" i="1"/>
  <c r="K190" i="1"/>
  <c r="L190" i="1"/>
  <c r="K191" i="1"/>
  <c r="L191" i="1"/>
  <c r="K192" i="1"/>
  <c r="L192" i="1"/>
  <c r="K193" i="1"/>
  <c r="L193" i="1"/>
  <c r="K194" i="1"/>
  <c r="L194" i="1"/>
  <c r="K195" i="1"/>
  <c r="L195" i="1"/>
  <c r="K196" i="1"/>
  <c r="L196" i="1"/>
  <c r="K197" i="1"/>
  <c r="L197" i="1"/>
  <c r="H198" i="1"/>
  <c r="I198" i="1" s="1"/>
  <c r="K198" i="1"/>
  <c r="L198" i="1"/>
  <c r="J199" i="1"/>
  <c r="J200" i="1" s="1"/>
  <c r="J201" i="1" s="1"/>
  <c r="J202" i="1" s="1"/>
  <c r="J203" i="1" s="1"/>
  <c r="J204" i="1" s="1"/>
  <c r="J205" i="1" s="1"/>
  <c r="J206" i="1" s="1"/>
  <c r="J207" i="1" s="1"/>
  <c r="J208" i="1" s="1"/>
  <c r="J209" i="1" s="1"/>
  <c r="J210" i="1" s="1"/>
  <c r="J211" i="1" s="1"/>
  <c r="J212" i="1" s="1"/>
  <c r="J213" i="1" s="1"/>
  <c r="J214" i="1" s="1"/>
  <c r="J215" i="1" s="1"/>
  <c r="J216" i="1" s="1"/>
  <c r="J217" i="1" s="1"/>
  <c r="K199" i="1"/>
  <c r="L199" i="1"/>
  <c r="K200" i="1"/>
  <c r="L200" i="1"/>
  <c r="K201" i="1"/>
  <c r="L201" i="1"/>
  <c r="K202" i="1"/>
  <c r="L202" i="1"/>
  <c r="K203" i="1"/>
  <c r="L203" i="1"/>
  <c r="K204" i="1"/>
  <c r="L204" i="1"/>
  <c r="K205" i="1"/>
  <c r="L205" i="1"/>
  <c r="K206" i="1"/>
  <c r="L206" i="1"/>
  <c r="K207" i="1"/>
  <c r="L207" i="1"/>
  <c r="K208" i="1"/>
  <c r="L208" i="1"/>
  <c r="K209" i="1"/>
  <c r="L209" i="1"/>
  <c r="K210" i="1"/>
  <c r="L210" i="1"/>
  <c r="K211" i="1"/>
  <c r="L211" i="1"/>
  <c r="K212" i="1"/>
  <c r="L212" i="1"/>
  <c r="K213" i="1"/>
  <c r="L213" i="1"/>
  <c r="K214" i="1"/>
  <c r="L214" i="1"/>
  <c r="K215" i="1"/>
  <c r="L215" i="1"/>
  <c r="K216" i="1"/>
  <c r="L216" i="1"/>
  <c r="K217" i="1"/>
  <c r="L217" i="1"/>
  <c r="J218" i="1"/>
  <c r="J219" i="1" s="1"/>
  <c r="J220" i="1" s="1"/>
  <c r="J221" i="1" s="1"/>
  <c r="J222" i="1" s="1"/>
  <c r="J223" i="1" s="1"/>
  <c r="J224" i="1" s="1"/>
  <c r="J225" i="1" s="1"/>
  <c r="J226" i="1" s="1"/>
  <c r="J227" i="1" s="1"/>
  <c r="J228" i="1" s="1"/>
  <c r="J229" i="1" s="1"/>
  <c r="K218" i="1"/>
  <c r="L218" i="1"/>
  <c r="K219" i="1"/>
  <c r="L219" i="1"/>
  <c r="K220" i="1"/>
  <c r="L220" i="1"/>
  <c r="K221" i="1"/>
  <c r="L221" i="1"/>
  <c r="K222" i="1"/>
  <c r="L222" i="1"/>
  <c r="K223" i="1"/>
  <c r="L223" i="1"/>
  <c r="K224" i="1"/>
  <c r="L224" i="1"/>
  <c r="K225" i="1"/>
  <c r="L225" i="1"/>
  <c r="K226" i="1"/>
  <c r="L226" i="1"/>
  <c r="K227" i="1"/>
  <c r="L227" i="1"/>
  <c r="K228" i="1"/>
  <c r="L228" i="1"/>
  <c r="H229" i="1"/>
  <c r="I229" i="1" s="1"/>
  <c r="K229" i="1"/>
  <c r="L229" i="1"/>
  <c r="J230" i="1"/>
  <c r="J231" i="1" s="1"/>
  <c r="J232" i="1" s="1"/>
  <c r="J233" i="1" s="1"/>
  <c r="J234" i="1" s="1"/>
  <c r="J235" i="1" s="1"/>
  <c r="J236" i="1" s="1"/>
  <c r="K230" i="1"/>
  <c r="L230" i="1"/>
  <c r="K231" i="1"/>
  <c r="L231" i="1"/>
  <c r="K232" i="1"/>
  <c r="L232" i="1"/>
  <c r="K233" i="1"/>
  <c r="L233" i="1"/>
  <c r="K234" i="1"/>
  <c r="L234" i="1"/>
  <c r="K235" i="1"/>
  <c r="L235" i="1"/>
  <c r="K236" i="1"/>
  <c r="L236" i="1"/>
  <c r="J237" i="1"/>
  <c r="J238" i="1" s="1"/>
  <c r="J239" i="1" s="1"/>
  <c r="J240" i="1" s="1"/>
  <c r="J241" i="1" s="1"/>
  <c r="J242" i="1" s="1"/>
  <c r="J243" i="1" s="1"/>
  <c r="J244" i="1" s="1"/>
  <c r="J245" i="1" s="1"/>
  <c r="J246" i="1" s="1"/>
  <c r="J247" i="1" s="1"/>
  <c r="J248" i="1" s="1"/>
  <c r="J249" i="1" s="1"/>
  <c r="J250" i="1" s="1"/>
  <c r="J251" i="1" s="1"/>
  <c r="J252" i="1" s="1"/>
  <c r="J253" i="1" s="1"/>
  <c r="K237" i="1"/>
  <c r="L237" i="1"/>
  <c r="K238" i="1"/>
  <c r="L238" i="1"/>
  <c r="K239" i="1"/>
  <c r="L239" i="1"/>
  <c r="K240" i="1"/>
  <c r="L240" i="1"/>
  <c r="K241" i="1"/>
  <c r="L241" i="1"/>
  <c r="K242" i="1"/>
  <c r="L242" i="1"/>
  <c r="K243" i="1"/>
  <c r="L243" i="1"/>
  <c r="K244" i="1"/>
  <c r="L244" i="1"/>
  <c r="K245" i="1"/>
  <c r="L245" i="1"/>
  <c r="K246" i="1"/>
  <c r="L246" i="1"/>
  <c r="K247" i="1"/>
  <c r="L247" i="1"/>
  <c r="K248" i="1"/>
  <c r="L248" i="1"/>
  <c r="K249" i="1"/>
  <c r="L249" i="1"/>
  <c r="K250" i="1"/>
  <c r="L250" i="1"/>
  <c r="K251" i="1"/>
  <c r="L251" i="1"/>
  <c r="K252" i="1"/>
  <c r="L252" i="1"/>
  <c r="H253" i="1"/>
  <c r="N253" i="1" s="1"/>
  <c r="K253" i="1"/>
  <c r="L253" i="1"/>
  <c r="J254" i="1"/>
  <c r="J255" i="1" s="1"/>
  <c r="J256" i="1" s="1"/>
  <c r="J257" i="1" s="1"/>
  <c r="J258" i="1" s="1"/>
  <c r="J259" i="1" s="1"/>
  <c r="J260" i="1" s="1"/>
  <c r="J261" i="1" s="1"/>
  <c r="J262" i="1" s="1"/>
  <c r="J263" i="1" s="1"/>
  <c r="K254" i="1"/>
  <c r="L254" i="1"/>
  <c r="K255" i="1"/>
  <c r="L255" i="1"/>
  <c r="K256" i="1"/>
  <c r="L256" i="1"/>
  <c r="K257" i="1"/>
  <c r="L257" i="1"/>
  <c r="K258" i="1"/>
  <c r="L258" i="1"/>
  <c r="K259" i="1"/>
  <c r="L259" i="1"/>
  <c r="K260" i="1"/>
  <c r="L260" i="1"/>
  <c r="K261" i="1"/>
  <c r="L261" i="1"/>
  <c r="K262" i="1"/>
  <c r="L262" i="1"/>
  <c r="K263" i="1"/>
  <c r="L263" i="1"/>
  <c r="J264" i="1"/>
  <c r="J265" i="1" s="1"/>
  <c r="J266" i="1" s="1"/>
  <c r="J267" i="1" s="1"/>
  <c r="J268" i="1" s="1"/>
  <c r="J269" i="1" s="1"/>
  <c r="J270" i="1" s="1"/>
  <c r="K264" i="1"/>
  <c r="L264" i="1"/>
  <c r="K265" i="1"/>
  <c r="L265" i="1"/>
  <c r="K266" i="1"/>
  <c r="L266" i="1"/>
  <c r="K267" i="1"/>
  <c r="L267" i="1"/>
  <c r="K268" i="1"/>
  <c r="L268" i="1"/>
  <c r="K269" i="1"/>
  <c r="L269" i="1"/>
  <c r="H270" i="1"/>
  <c r="K270" i="1"/>
  <c r="L270" i="1"/>
  <c r="J271" i="1"/>
  <c r="J272" i="1" s="1"/>
  <c r="J273" i="1" s="1"/>
  <c r="J274" i="1" s="1"/>
  <c r="J275" i="1" s="1"/>
  <c r="J276" i="1" s="1"/>
  <c r="J277" i="1" s="1"/>
  <c r="K271" i="1"/>
  <c r="L271" i="1"/>
  <c r="K272" i="1"/>
  <c r="L272" i="1"/>
  <c r="K273" i="1"/>
  <c r="L273" i="1"/>
  <c r="K274" i="1"/>
  <c r="L274" i="1"/>
  <c r="K275" i="1"/>
  <c r="L275" i="1"/>
  <c r="K276" i="1"/>
  <c r="L276" i="1"/>
  <c r="H277" i="1"/>
  <c r="I277" i="1" s="1"/>
  <c r="K277" i="1"/>
  <c r="L277" i="1"/>
  <c r="J278" i="1"/>
  <c r="J279" i="1" s="1"/>
  <c r="J280" i="1" s="1"/>
  <c r="J281" i="1" s="1"/>
  <c r="J282" i="1" s="1"/>
  <c r="J283" i="1" s="1"/>
  <c r="J284" i="1" s="1"/>
  <c r="J285" i="1" s="1"/>
  <c r="J286" i="1" s="1"/>
  <c r="J287" i="1" s="1"/>
  <c r="J288" i="1" s="1"/>
  <c r="J289" i="1" s="1"/>
  <c r="J290" i="1" s="1"/>
  <c r="J291" i="1" s="1"/>
  <c r="K278" i="1"/>
  <c r="L278" i="1"/>
  <c r="K279" i="1"/>
  <c r="L279" i="1"/>
  <c r="K280" i="1"/>
  <c r="L280" i="1"/>
  <c r="K281" i="1"/>
  <c r="L281" i="1"/>
  <c r="K282" i="1"/>
  <c r="L282" i="1"/>
  <c r="K283" i="1"/>
  <c r="L283" i="1"/>
  <c r="K284" i="1"/>
  <c r="L284" i="1"/>
  <c r="K285" i="1"/>
  <c r="L285" i="1"/>
  <c r="K286" i="1"/>
  <c r="L286" i="1"/>
  <c r="K287" i="1"/>
  <c r="L287" i="1"/>
  <c r="K288" i="1"/>
  <c r="L288" i="1"/>
  <c r="K289" i="1"/>
  <c r="L289" i="1"/>
  <c r="K290" i="1"/>
  <c r="L290" i="1"/>
  <c r="H291" i="1"/>
  <c r="K291" i="1"/>
  <c r="L291" i="1"/>
  <c r="J292" i="1"/>
  <c r="J293" i="1" s="1"/>
  <c r="J294" i="1" s="1"/>
  <c r="J295" i="1" s="1"/>
  <c r="J296" i="1" s="1"/>
  <c r="J297" i="1" s="1"/>
  <c r="J298" i="1" s="1"/>
  <c r="J299" i="1" s="1"/>
  <c r="J300" i="1" s="1"/>
  <c r="J301" i="1" s="1"/>
  <c r="K292" i="1"/>
  <c r="L292" i="1"/>
  <c r="K293" i="1"/>
  <c r="L293" i="1"/>
  <c r="K294" i="1"/>
  <c r="L294" i="1"/>
  <c r="K295" i="1"/>
  <c r="L295" i="1"/>
  <c r="K296" i="1"/>
  <c r="L296" i="1"/>
  <c r="K297" i="1"/>
  <c r="L297" i="1"/>
  <c r="K298" i="1"/>
  <c r="L298" i="1"/>
  <c r="K299" i="1"/>
  <c r="L299" i="1"/>
  <c r="K300" i="1"/>
  <c r="L300" i="1"/>
  <c r="H301" i="1"/>
  <c r="I301" i="1" s="1"/>
  <c r="K301" i="1"/>
  <c r="L301" i="1"/>
  <c r="J302" i="1"/>
  <c r="J303" i="1" s="1"/>
  <c r="J304" i="1" s="1"/>
  <c r="J305" i="1" s="1"/>
  <c r="J306" i="1" s="1"/>
  <c r="J307" i="1" s="1"/>
  <c r="J308" i="1" s="1"/>
  <c r="J309" i="1" s="1"/>
  <c r="K302" i="1"/>
  <c r="L302" i="1"/>
  <c r="K303" i="1"/>
  <c r="L303" i="1"/>
  <c r="K304" i="1"/>
  <c r="L304" i="1"/>
  <c r="K305" i="1"/>
  <c r="L305" i="1"/>
  <c r="K306" i="1"/>
  <c r="L306" i="1"/>
  <c r="K307" i="1"/>
  <c r="L307" i="1"/>
  <c r="K308" i="1"/>
  <c r="L308" i="1"/>
  <c r="H309" i="1"/>
  <c r="N309" i="1" s="1"/>
  <c r="K309" i="1"/>
  <c r="L309" i="1"/>
  <c r="J310" i="1"/>
  <c r="J311" i="1" s="1"/>
  <c r="J312" i="1" s="1"/>
  <c r="J313" i="1" s="1"/>
  <c r="J314" i="1" s="1"/>
  <c r="J315" i="1" s="1"/>
  <c r="J316" i="1" s="1"/>
  <c r="J317" i="1" s="1"/>
  <c r="K310" i="1"/>
  <c r="L310" i="1"/>
  <c r="K311" i="1"/>
  <c r="L311" i="1"/>
  <c r="K312" i="1"/>
  <c r="L312" i="1"/>
  <c r="K313" i="1"/>
  <c r="L313" i="1"/>
  <c r="K314" i="1"/>
  <c r="L314" i="1"/>
  <c r="K315" i="1"/>
  <c r="L315" i="1"/>
  <c r="K316" i="1"/>
  <c r="L316" i="1"/>
  <c r="H317" i="1"/>
  <c r="I317" i="1" s="1"/>
  <c r="K317" i="1"/>
  <c r="L317" i="1"/>
  <c r="J318" i="1"/>
  <c r="J319" i="1" s="1"/>
  <c r="J320" i="1" s="1"/>
  <c r="J321" i="1" s="1"/>
  <c r="J322" i="1" s="1"/>
  <c r="J323" i="1" s="1"/>
  <c r="J324" i="1" s="1"/>
  <c r="J325" i="1" s="1"/>
  <c r="J326" i="1" s="1"/>
  <c r="J327" i="1" s="1"/>
  <c r="J328" i="1" s="1"/>
  <c r="J329" i="1" s="1"/>
  <c r="J330" i="1" s="1"/>
  <c r="J331" i="1" s="1"/>
  <c r="J332" i="1" s="1"/>
  <c r="J333" i="1" s="1"/>
  <c r="J334" i="1" s="1"/>
  <c r="J335" i="1" s="1"/>
  <c r="J336" i="1" s="1"/>
  <c r="J337" i="1" s="1"/>
  <c r="J338" i="1" s="1"/>
  <c r="J339" i="1" s="1"/>
  <c r="J340" i="1" s="1"/>
  <c r="K318" i="1"/>
  <c r="L318" i="1"/>
  <c r="K319" i="1"/>
  <c r="L319" i="1"/>
  <c r="K320" i="1"/>
  <c r="L320" i="1"/>
  <c r="K321" i="1"/>
  <c r="L321" i="1"/>
  <c r="K322" i="1"/>
  <c r="L322" i="1"/>
  <c r="K323" i="1"/>
  <c r="L323" i="1"/>
  <c r="K324" i="1"/>
  <c r="L324" i="1"/>
  <c r="K325" i="1"/>
  <c r="L325" i="1"/>
  <c r="K326" i="1"/>
  <c r="L326" i="1"/>
  <c r="K327" i="1"/>
  <c r="L327" i="1"/>
  <c r="K328" i="1"/>
  <c r="L328" i="1"/>
  <c r="K329" i="1"/>
  <c r="L329" i="1"/>
  <c r="K330" i="1"/>
  <c r="L330" i="1"/>
  <c r="K331" i="1"/>
  <c r="L331" i="1"/>
  <c r="K332" i="1"/>
  <c r="L332" i="1"/>
  <c r="K333" i="1"/>
  <c r="L333" i="1"/>
  <c r="K334" i="1"/>
  <c r="L334" i="1"/>
  <c r="K335" i="1"/>
  <c r="L335" i="1"/>
  <c r="K336" i="1"/>
  <c r="L336" i="1"/>
  <c r="K337" i="1"/>
  <c r="L337" i="1"/>
  <c r="K338" i="1"/>
  <c r="L338" i="1"/>
  <c r="K339" i="1"/>
  <c r="L339" i="1"/>
  <c r="K340" i="1"/>
  <c r="L340" i="1"/>
  <c r="J341" i="1"/>
  <c r="J342" i="1" s="1"/>
  <c r="J343" i="1" s="1"/>
  <c r="J344" i="1" s="1"/>
  <c r="J345" i="1" s="1"/>
  <c r="J346" i="1" s="1"/>
  <c r="J347" i="1" s="1"/>
  <c r="K341" i="1"/>
  <c r="L341" i="1"/>
  <c r="K342" i="1"/>
  <c r="L342" i="1"/>
  <c r="K343" i="1"/>
  <c r="L343" i="1"/>
  <c r="K344" i="1"/>
  <c r="L344" i="1"/>
  <c r="K345" i="1"/>
  <c r="L345" i="1"/>
  <c r="K346" i="1"/>
  <c r="L346" i="1"/>
  <c r="H347" i="1"/>
  <c r="I347" i="1" s="1"/>
  <c r="K347" i="1"/>
  <c r="L347" i="1"/>
  <c r="J348" i="1"/>
  <c r="J349" i="1" s="1"/>
  <c r="J350" i="1" s="1"/>
  <c r="J351" i="1" s="1"/>
  <c r="J352" i="1" s="1"/>
  <c r="J353" i="1" s="1"/>
  <c r="J354" i="1" s="1"/>
  <c r="K348" i="1"/>
  <c r="L348" i="1"/>
  <c r="K349" i="1"/>
  <c r="L349" i="1"/>
  <c r="K350" i="1"/>
  <c r="L350" i="1"/>
  <c r="K351" i="1"/>
  <c r="L351" i="1"/>
  <c r="K352" i="1"/>
  <c r="L352" i="1"/>
  <c r="K353" i="1"/>
  <c r="L353" i="1"/>
  <c r="H354" i="1"/>
  <c r="N354" i="1" s="1"/>
  <c r="K354" i="1"/>
  <c r="L354" i="1"/>
  <c r="J355" i="1"/>
  <c r="J356" i="1" s="1"/>
  <c r="J357" i="1" s="1"/>
  <c r="J358" i="1" s="1"/>
  <c r="J359" i="1" s="1"/>
  <c r="J360" i="1" s="1"/>
  <c r="J361" i="1" s="1"/>
  <c r="J362" i="1" s="1"/>
  <c r="J363" i="1" s="1"/>
  <c r="J364" i="1" s="1"/>
  <c r="J365" i="1" s="1"/>
  <c r="J366" i="1" s="1"/>
  <c r="J367" i="1" s="1"/>
  <c r="J368" i="1" s="1"/>
  <c r="J369" i="1" s="1"/>
  <c r="K355" i="1"/>
  <c r="L355" i="1"/>
  <c r="K356" i="1"/>
  <c r="L356" i="1"/>
  <c r="K357" i="1"/>
  <c r="L357" i="1"/>
  <c r="K358" i="1"/>
  <c r="L358" i="1"/>
  <c r="K359" i="1"/>
  <c r="L359" i="1"/>
  <c r="K360" i="1"/>
  <c r="L360" i="1"/>
  <c r="K361" i="1"/>
  <c r="L361" i="1"/>
  <c r="K362" i="1"/>
  <c r="L362" i="1"/>
  <c r="K363" i="1"/>
  <c r="L363" i="1"/>
  <c r="K364" i="1"/>
  <c r="L364" i="1"/>
  <c r="K365" i="1"/>
  <c r="L365" i="1"/>
  <c r="K366" i="1"/>
  <c r="L366" i="1"/>
  <c r="K367" i="1"/>
  <c r="L367" i="1"/>
  <c r="K368" i="1"/>
  <c r="L368" i="1"/>
  <c r="H369" i="1"/>
  <c r="N369" i="1" s="1"/>
  <c r="K369" i="1"/>
  <c r="L369" i="1"/>
  <c r="J370" i="1"/>
  <c r="J371" i="1" s="1"/>
  <c r="J372" i="1" s="1"/>
  <c r="J373" i="1" s="1"/>
  <c r="J374" i="1" s="1"/>
  <c r="J375" i="1" s="1"/>
  <c r="J376" i="1" s="1"/>
  <c r="K370" i="1"/>
  <c r="L370" i="1"/>
  <c r="K371" i="1"/>
  <c r="L371" i="1"/>
  <c r="K372" i="1"/>
  <c r="L372" i="1"/>
  <c r="K373" i="1"/>
  <c r="L373" i="1"/>
  <c r="K374" i="1"/>
  <c r="L374" i="1"/>
  <c r="K375" i="1"/>
  <c r="L375" i="1"/>
  <c r="H376" i="1"/>
  <c r="N376" i="1" s="1"/>
  <c r="K376" i="1"/>
  <c r="L376" i="1"/>
  <c r="J377" i="1"/>
  <c r="J378" i="1" s="1"/>
  <c r="J379" i="1" s="1"/>
  <c r="J380" i="1" s="1"/>
  <c r="J381" i="1" s="1"/>
  <c r="J382" i="1" s="1"/>
  <c r="J383" i="1" s="1"/>
  <c r="J384" i="1" s="1"/>
  <c r="J385" i="1" s="1"/>
  <c r="J386" i="1" s="1"/>
  <c r="J387" i="1" s="1"/>
  <c r="J388" i="1" s="1"/>
  <c r="J389" i="1" s="1"/>
  <c r="J390" i="1" s="1"/>
  <c r="J391" i="1" s="1"/>
  <c r="J392" i="1" s="1"/>
  <c r="K377" i="1"/>
  <c r="L377" i="1"/>
  <c r="K378" i="1"/>
  <c r="L378" i="1"/>
  <c r="K379" i="1"/>
  <c r="L379" i="1"/>
  <c r="K380" i="1"/>
  <c r="L380" i="1"/>
  <c r="K381" i="1"/>
  <c r="L381" i="1"/>
  <c r="K382" i="1"/>
  <c r="L382" i="1"/>
  <c r="K383" i="1"/>
  <c r="L383" i="1"/>
  <c r="K384" i="1"/>
  <c r="L384" i="1"/>
  <c r="K385" i="1"/>
  <c r="L385" i="1"/>
  <c r="K386" i="1"/>
  <c r="L386" i="1"/>
  <c r="K387" i="1"/>
  <c r="L387" i="1"/>
  <c r="K388" i="1"/>
  <c r="L388" i="1"/>
  <c r="K389" i="1"/>
  <c r="L389" i="1"/>
  <c r="K390" i="1"/>
  <c r="L390" i="1"/>
  <c r="K391" i="1"/>
  <c r="L391" i="1"/>
  <c r="K392" i="1"/>
  <c r="L392" i="1"/>
  <c r="J393" i="1"/>
  <c r="J394" i="1" s="1"/>
  <c r="J395" i="1" s="1"/>
  <c r="J396" i="1" s="1"/>
  <c r="J397" i="1" s="1"/>
  <c r="J398" i="1" s="1"/>
  <c r="J399" i="1" s="1"/>
  <c r="J400" i="1" s="1"/>
  <c r="K393" i="1"/>
  <c r="L393" i="1"/>
  <c r="K394" i="1"/>
  <c r="L394" i="1"/>
  <c r="K395" i="1"/>
  <c r="L395" i="1"/>
  <c r="K396" i="1"/>
  <c r="L396" i="1"/>
  <c r="K397" i="1"/>
  <c r="L397" i="1"/>
  <c r="K398" i="1"/>
  <c r="L398" i="1"/>
  <c r="K399" i="1"/>
  <c r="L399" i="1"/>
  <c r="H400" i="1"/>
  <c r="H401" i="1" s="1"/>
  <c r="K400" i="1"/>
  <c r="L400" i="1"/>
  <c r="J401" i="1"/>
  <c r="J402" i="1" s="1"/>
  <c r="J403" i="1" s="1"/>
  <c r="J404" i="1" s="1"/>
  <c r="J405" i="1" s="1"/>
  <c r="J406" i="1" s="1"/>
  <c r="J407" i="1" s="1"/>
  <c r="J408" i="1" s="1"/>
  <c r="J409" i="1" s="1"/>
  <c r="J410" i="1" s="1"/>
  <c r="J411" i="1" s="1"/>
  <c r="J412" i="1" s="1"/>
  <c r="J413" i="1" s="1"/>
  <c r="J414" i="1" s="1"/>
  <c r="J415" i="1" s="1"/>
  <c r="K401" i="1"/>
  <c r="L401" i="1"/>
  <c r="K402" i="1"/>
  <c r="L402" i="1"/>
  <c r="K403" i="1"/>
  <c r="L403" i="1"/>
  <c r="K404" i="1"/>
  <c r="L404" i="1"/>
  <c r="K405" i="1"/>
  <c r="L405" i="1"/>
  <c r="K406" i="1"/>
  <c r="L406" i="1"/>
  <c r="K407" i="1"/>
  <c r="L407" i="1"/>
  <c r="K408" i="1"/>
  <c r="L408" i="1"/>
  <c r="K409" i="1"/>
  <c r="L409" i="1"/>
  <c r="K410" i="1"/>
  <c r="L410" i="1"/>
  <c r="K411" i="1"/>
  <c r="L411" i="1"/>
  <c r="K412" i="1"/>
  <c r="L412" i="1"/>
  <c r="K413" i="1"/>
  <c r="L413" i="1"/>
  <c r="K414" i="1"/>
  <c r="L414" i="1"/>
  <c r="H415" i="1"/>
  <c r="N415" i="1" s="1"/>
  <c r="K415" i="1"/>
  <c r="L415" i="1"/>
  <c r="J416" i="1"/>
  <c r="J417" i="1" s="1"/>
  <c r="J418" i="1" s="1"/>
  <c r="J419" i="1" s="1"/>
  <c r="J420" i="1" s="1"/>
  <c r="J421" i="1" s="1"/>
  <c r="J422" i="1" s="1"/>
  <c r="K416" i="1"/>
  <c r="L416" i="1"/>
  <c r="K417" i="1"/>
  <c r="L417" i="1"/>
  <c r="K418" i="1"/>
  <c r="L418" i="1"/>
  <c r="K419" i="1"/>
  <c r="L419" i="1"/>
  <c r="K420" i="1"/>
  <c r="L420" i="1"/>
  <c r="K421" i="1"/>
  <c r="L421" i="1"/>
  <c r="H422" i="1"/>
  <c r="I422" i="1" s="1"/>
  <c r="K422" i="1"/>
  <c r="L422" i="1"/>
  <c r="J423" i="1"/>
  <c r="J424" i="1" s="1"/>
  <c r="J425" i="1" s="1"/>
  <c r="J426" i="1" s="1"/>
  <c r="J427" i="1" s="1"/>
  <c r="J428" i="1" s="1"/>
  <c r="J429" i="1" s="1"/>
  <c r="K423" i="1"/>
  <c r="L423" i="1"/>
  <c r="K424" i="1"/>
  <c r="L424" i="1"/>
  <c r="K425" i="1"/>
  <c r="L425" i="1"/>
  <c r="K426" i="1"/>
  <c r="L426" i="1"/>
  <c r="K427" i="1"/>
  <c r="L427" i="1"/>
  <c r="K428" i="1"/>
  <c r="L428" i="1"/>
  <c r="H429" i="1"/>
  <c r="I429" i="1" s="1"/>
  <c r="K429" i="1"/>
  <c r="L429" i="1"/>
  <c r="J430" i="1"/>
  <c r="J431" i="1" s="1"/>
  <c r="J432" i="1" s="1"/>
  <c r="J433" i="1" s="1"/>
  <c r="J434" i="1" s="1"/>
  <c r="J435" i="1" s="1"/>
  <c r="J436" i="1" s="1"/>
  <c r="K430" i="1"/>
  <c r="L430" i="1"/>
  <c r="K431" i="1"/>
  <c r="L431" i="1"/>
  <c r="K432" i="1"/>
  <c r="L432" i="1"/>
  <c r="K433" i="1"/>
  <c r="L433" i="1"/>
  <c r="K434" i="1"/>
  <c r="L434" i="1"/>
  <c r="K435" i="1"/>
  <c r="L435" i="1"/>
  <c r="H436" i="1"/>
  <c r="N436" i="1" s="1"/>
  <c r="K436" i="1"/>
  <c r="L436" i="1"/>
  <c r="J437" i="1"/>
  <c r="J438" i="1" s="1"/>
  <c r="J439" i="1" s="1"/>
  <c r="J440" i="1" s="1"/>
  <c r="J441" i="1" s="1"/>
  <c r="J442" i="1" s="1"/>
  <c r="J443" i="1" s="1"/>
  <c r="J444" i="1" s="1"/>
  <c r="J445" i="1" s="1"/>
  <c r="J446" i="1" s="1"/>
  <c r="J447" i="1" s="1"/>
  <c r="J448" i="1" s="1"/>
  <c r="J449" i="1" s="1"/>
  <c r="J450" i="1" s="1"/>
  <c r="J451" i="1" s="1"/>
  <c r="J452" i="1" s="1"/>
  <c r="J453" i="1" s="1"/>
  <c r="J454" i="1" s="1"/>
  <c r="J455" i="1" s="1"/>
  <c r="K437" i="1"/>
  <c r="L437" i="1"/>
  <c r="K438" i="1"/>
  <c r="L438" i="1"/>
  <c r="K439" i="1"/>
  <c r="L439" i="1"/>
  <c r="K440" i="1"/>
  <c r="L440" i="1"/>
  <c r="K441" i="1"/>
  <c r="L441" i="1"/>
  <c r="K442" i="1"/>
  <c r="L442" i="1"/>
  <c r="K443" i="1"/>
  <c r="L443" i="1"/>
  <c r="K444" i="1"/>
  <c r="L444" i="1"/>
  <c r="K445" i="1"/>
  <c r="L445" i="1"/>
  <c r="K446" i="1"/>
  <c r="L446" i="1"/>
  <c r="K447" i="1"/>
  <c r="L447" i="1"/>
  <c r="K448" i="1"/>
  <c r="L448" i="1"/>
  <c r="K449" i="1"/>
  <c r="L449" i="1"/>
  <c r="K450" i="1"/>
  <c r="L450" i="1"/>
  <c r="K451" i="1"/>
  <c r="L451" i="1"/>
  <c r="K452" i="1"/>
  <c r="L452" i="1"/>
  <c r="K453" i="1"/>
  <c r="L453" i="1"/>
  <c r="K454" i="1"/>
  <c r="L454" i="1"/>
  <c r="H455" i="1"/>
  <c r="N455" i="1" s="1"/>
  <c r="K455" i="1"/>
  <c r="L455" i="1"/>
  <c r="J456" i="1"/>
  <c r="J457" i="1" s="1"/>
  <c r="J458" i="1" s="1"/>
  <c r="J459" i="1" s="1"/>
  <c r="J460" i="1" s="1"/>
  <c r="J461" i="1" s="1"/>
  <c r="J462" i="1" s="1"/>
  <c r="K456" i="1"/>
  <c r="L456" i="1"/>
  <c r="K457" i="1"/>
  <c r="L457" i="1"/>
  <c r="K458" i="1"/>
  <c r="L458" i="1"/>
  <c r="K459" i="1"/>
  <c r="L459" i="1"/>
  <c r="K460" i="1"/>
  <c r="L460" i="1"/>
  <c r="K461" i="1"/>
  <c r="L461" i="1"/>
  <c r="H462" i="1"/>
  <c r="I462" i="1" s="1"/>
  <c r="K462" i="1"/>
  <c r="L462" i="1"/>
  <c r="J463" i="1"/>
  <c r="J464" i="1" s="1"/>
  <c r="J465" i="1" s="1"/>
  <c r="J466" i="1" s="1"/>
  <c r="J467" i="1" s="1"/>
  <c r="J468" i="1" s="1"/>
  <c r="J469" i="1" s="1"/>
  <c r="J470" i="1" s="1"/>
  <c r="J471" i="1" s="1"/>
  <c r="J472" i="1" s="1"/>
  <c r="J473" i="1" s="1"/>
  <c r="K463" i="1"/>
  <c r="L463" i="1"/>
  <c r="K464" i="1"/>
  <c r="L464" i="1"/>
  <c r="K465" i="1"/>
  <c r="L465" i="1"/>
  <c r="K466" i="1"/>
  <c r="L466" i="1"/>
  <c r="K467" i="1"/>
  <c r="L467" i="1"/>
  <c r="K468" i="1"/>
  <c r="L468" i="1"/>
  <c r="K469" i="1"/>
  <c r="L469" i="1"/>
  <c r="K470" i="1"/>
  <c r="L470" i="1"/>
  <c r="K471" i="1"/>
  <c r="L471" i="1"/>
  <c r="K472" i="1"/>
  <c r="L472" i="1"/>
  <c r="H473" i="1"/>
  <c r="I473" i="1" s="1"/>
  <c r="K473" i="1"/>
  <c r="L473" i="1"/>
  <c r="J474" i="1"/>
  <c r="J475" i="1" s="1"/>
  <c r="J476" i="1" s="1"/>
  <c r="J477" i="1" s="1"/>
  <c r="J478" i="1" s="1"/>
  <c r="J479" i="1" s="1"/>
  <c r="J480" i="1" s="1"/>
  <c r="K474" i="1"/>
  <c r="L474" i="1"/>
  <c r="K475" i="1"/>
  <c r="L475" i="1"/>
  <c r="K476" i="1"/>
  <c r="L476" i="1"/>
  <c r="K477" i="1"/>
  <c r="L477" i="1"/>
  <c r="K478" i="1"/>
  <c r="L478" i="1"/>
  <c r="K479" i="1"/>
  <c r="L479" i="1"/>
  <c r="H480" i="1"/>
  <c r="H481" i="1" s="1"/>
  <c r="H482" i="1" s="1"/>
  <c r="I482" i="1" s="1"/>
  <c r="K480" i="1"/>
  <c r="L480" i="1"/>
  <c r="J481" i="1"/>
  <c r="J482" i="1" s="1"/>
  <c r="J483" i="1" s="1"/>
  <c r="J484" i="1" s="1"/>
  <c r="J485" i="1" s="1"/>
  <c r="J486" i="1" s="1"/>
  <c r="J487" i="1" s="1"/>
  <c r="J488" i="1" s="1"/>
  <c r="J489" i="1" s="1"/>
  <c r="J490" i="1" s="1"/>
  <c r="K481" i="1"/>
  <c r="L481" i="1"/>
  <c r="K482" i="1"/>
  <c r="L482" i="1"/>
  <c r="K483" i="1"/>
  <c r="L483" i="1"/>
  <c r="K484" i="1"/>
  <c r="L484" i="1"/>
  <c r="K485" i="1"/>
  <c r="L485" i="1"/>
  <c r="K486" i="1"/>
  <c r="L486" i="1"/>
  <c r="K487" i="1"/>
  <c r="L487" i="1"/>
  <c r="K488" i="1"/>
  <c r="L488" i="1"/>
  <c r="K489" i="1"/>
  <c r="L489" i="1"/>
  <c r="K490" i="1"/>
  <c r="L490" i="1"/>
  <c r="J491" i="1"/>
  <c r="J492" i="1" s="1"/>
  <c r="J493" i="1" s="1"/>
  <c r="J494" i="1" s="1"/>
  <c r="J495" i="1" s="1"/>
  <c r="J496" i="1" s="1"/>
  <c r="J497" i="1" s="1"/>
  <c r="J498" i="1" s="1"/>
  <c r="J499" i="1" s="1"/>
  <c r="K491" i="1"/>
  <c r="L491" i="1"/>
  <c r="K492" i="1"/>
  <c r="L492" i="1"/>
  <c r="K493" i="1"/>
  <c r="L493" i="1"/>
  <c r="K494" i="1"/>
  <c r="L494" i="1"/>
  <c r="K495" i="1"/>
  <c r="L495" i="1"/>
  <c r="K496" i="1"/>
  <c r="L496" i="1"/>
  <c r="K497" i="1"/>
  <c r="L497" i="1"/>
  <c r="K498" i="1"/>
  <c r="L498" i="1"/>
  <c r="H499" i="1"/>
  <c r="H500" i="1" s="1"/>
  <c r="I500" i="1" s="1"/>
  <c r="K499" i="1"/>
  <c r="L499" i="1"/>
  <c r="J500" i="1"/>
  <c r="J501" i="1" s="1"/>
  <c r="J502" i="1" s="1"/>
  <c r="J503" i="1" s="1"/>
  <c r="J504" i="1" s="1"/>
  <c r="J505" i="1" s="1"/>
  <c r="J506" i="1" s="1"/>
  <c r="J507" i="1" s="1"/>
  <c r="K500" i="1"/>
  <c r="L500" i="1"/>
  <c r="K501" i="1"/>
  <c r="L501" i="1"/>
  <c r="K502" i="1"/>
  <c r="L502" i="1"/>
  <c r="K503" i="1"/>
  <c r="L503" i="1"/>
  <c r="K504" i="1"/>
  <c r="L504" i="1"/>
  <c r="K505" i="1"/>
  <c r="L505" i="1"/>
  <c r="K506" i="1"/>
  <c r="L506" i="1"/>
  <c r="H507" i="1"/>
  <c r="H508" i="1" s="1"/>
  <c r="K507" i="1"/>
  <c r="L507" i="1"/>
  <c r="J508" i="1"/>
  <c r="J509" i="1" s="1"/>
  <c r="J510" i="1" s="1"/>
  <c r="J511" i="1" s="1"/>
  <c r="J512" i="1" s="1"/>
  <c r="J513" i="1" s="1"/>
  <c r="J514" i="1" s="1"/>
  <c r="J515" i="1" s="1"/>
  <c r="K508" i="1"/>
  <c r="L508" i="1"/>
  <c r="K509" i="1"/>
  <c r="L509" i="1"/>
  <c r="K510" i="1"/>
  <c r="L510" i="1"/>
  <c r="K511" i="1"/>
  <c r="L511" i="1"/>
  <c r="K512" i="1"/>
  <c r="L512" i="1"/>
  <c r="K513" i="1"/>
  <c r="L513" i="1"/>
  <c r="K514" i="1"/>
  <c r="L514" i="1"/>
  <c r="H515" i="1"/>
  <c r="H516" i="1" s="1"/>
  <c r="I516" i="1" s="1"/>
  <c r="K515" i="1"/>
  <c r="L515" i="1"/>
  <c r="J516" i="1"/>
  <c r="J517" i="1" s="1"/>
  <c r="J518" i="1" s="1"/>
  <c r="J519" i="1" s="1"/>
  <c r="J520" i="1" s="1"/>
  <c r="J521" i="1" s="1"/>
  <c r="J522" i="1" s="1"/>
  <c r="K516" i="1"/>
  <c r="L516" i="1"/>
  <c r="K517" i="1"/>
  <c r="L517" i="1"/>
  <c r="K518" i="1"/>
  <c r="L518" i="1"/>
  <c r="K519" i="1"/>
  <c r="L519" i="1"/>
  <c r="K520" i="1"/>
  <c r="L520" i="1"/>
  <c r="K521" i="1"/>
  <c r="L521" i="1"/>
  <c r="H522" i="1"/>
  <c r="I522" i="1" s="1"/>
  <c r="K522" i="1"/>
  <c r="L522" i="1"/>
  <c r="J523" i="1"/>
  <c r="J524" i="1" s="1"/>
  <c r="J525" i="1" s="1"/>
  <c r="J526" i="1" s="1"/>
  <c r="J527" i="1" s="1"/>
  <c r="J528" i="1" s="1"/>
  <c r="J529" i="1" s="1"/>
  <c r="J530" i="1" s="1"/>
  <c r="J531" i="1" s="1"/>
  <c r="K523" i="1"/>
  <c r="L523" i="1"/>
  <c r="K524" i="1"/>
  <c r="L524" i="1"/>
  <c r="K525" i="1"/>
  <c r="L525" i="1"/>
  <c r="K526" i="1"/>
  <c r="L526" i="1"/>
  <c r="K527" i="1"/>
  <c r="L527" i="1"/>
  <c r="K528" i="1"/>
  <c r="L528" i="1"/>
  <c r="K529" i="1"/>
  <c r="L529" i="1"/>
  <c r="K530" i="1"/>
  <c r="L530" i="1"/>
  <c r="H531" i="1"/>
  <c r="H532" i="1" s="1"/>
  <c r="K531" i="1"/>
  <c r="L531" i="1"/>
  <c r="J532" i="1"/>
  <c r="J533" i="1" s="1"/>
  <c r="J534" i="1" s="1"/>
  <c r="J535" i="1" s="1"/>
  <c r="J536" i="1" s="1"/>
  <c r="J537" i="1" s="1"/>
  <c r="J538" i="1" s="1"/>
  <c r="J539" i="1" s="1"/>
  <c r="J540" i="1" s="1"/>
  <c r="J541" i="1" s="1"/>
  <c r="K532" i="1"/>
  <c r="L532" i="1"/>
  <c r="K533" i="1"/>
  <c r="L533" i="1"/>
  <c r="K534" i="1"/>
  <c r="L534" i="1"/>
  <c r="K535" i="1"/>
  <c r="L535" i="1"/>
  <c r="K536" i="1"/>
  <c r="L536" i="1"/>
  <c r="K537" i="1"/>
  <c r="L537" i="1"/>
  <c r="K538" i="1"/>
  <c r="L538" i="1"/>
  <c r="K539" i="1"/>
  <c r="L539" i="1"/>
  <c r="K540" i="1"/>
  <c r="L540" i="1"/>
  <c r="H541" i="1"/>
  <c r="N541" i="1" s="1"/>
  <c r="K541" i="1"/>
  <c r="L541" i="1"/>
  <c r="J542" i="1"/>
  <c r="J543" i="1" s="1"/>
  <c r="J544" i="1" s="1"/>
  <c r="J545" i="1" s="1"/>
  <c r="J546" i="1" s="1"/>
  <c r="J547" i="1" s="1"/>
  <c r="J548" i="1" s="1"/>
  <c r="J549" i="1" s="1"/>
  <c r="K542" i="1"/>
  <c r="L542" i="1"/>
  <c r="K543" i="1"/>
  <c r="L543" i="1"/>
  <c r="K544" i="1"/>
  <c r="L544" i="1"/>
  <c r="K545" i="1"/>
  <c r="L545" i="1"/>
  <c r="K546" i="1"/>
  <c r="L546" i="1"/>
  <c r="K547" i="1"/>
  <c r="L547" i="1"/>
  <c r="K548" i="1"/>
  <c r="L548" i="1"/>
  <c r="H549" i="1"/>
  <c r="I549" i="1" s="1"/>
  <c r="K549" i="1"/>
  <c r="L549" i="1"/>
  <c r="J550" i="1"/>
  <c r="J551" i="1" s="1"/>
  <c r="J552" i="1" s="1"/>
  <c r="J553" i="1" s="1"/>
  <c r="J554" i="1" s="1"/>
  <c r="J555" i="1" s="1"/>
  <c r="J556" i="1" s="1"/>
  <c r="K550" i="1"/>
  <c r="L550" i="1"/>
  <c r="K551" i="1"/>
  <c r="L551" i="1"/>
  <c r="K552" i="1"/>
  <c r="L552" i="1"/>
  <c r="K553" i="1"/>
  <c r="L553" i="1"/>
  <c r="K554" i="1"/>
  <c r="L554" i="1"/>
  <c r="K555" i="1"/>
  <c r="L555" i="1"/>
  <c r="H556" i="1"/>
  <c r="H557" i="1" s="1"/>
  <c r="H558" i="1" s="1"/>
  <c r="K556" i="1"/>
  <c r="L556" i="1"/>
  <c r="J557" i="1"/>
  <c r="J558" i="1" s="1"/>
  <c r="J559" i="1" s="1"/>
  <c r="J560" i="1" s="1"/>
  <c r="J561" i="1" s="1"/>
  <c r="J562" i="1" s="1"/>
  <c r="J563" i="1" s="1"/>
  <c r="J564" i="1" s="1"/>
  <c r="J565" i="1" s="1"/>
  <c r="J566" i="1" s="1"/>
  <c r="J567" i="1" s="1"/>
  <c r="J568" i="1" s="1"/>
  <c r="J569" i="1" s="1"/>
  <c r="J570" i="1" s="1"/>
  <c r="J571" i="1" s="1"/>
  <c r="J572" i="1" s="1"/>
  <c r="J573" i="1" s="1"/>
  <c r="J574" i="1" s="1"/>
  <c r="J575" i="1" s="1"/>
  <c r="J576" i="1" s="1"/>
  <c r="K557" i="1"/>
  <c r="L557" i="1"/>
  <c r="K558" i="1"/>
  <c r="L558" i="1"/>
  <c r="K559" i="1"/>
  <c r="L559" i="1"/>
  <c r="K560" i="1"/>
  <c r="L560" i="1"/>
  <c r="K561" i="1"/>
  <c r="L561" i="1"/>
  <c r="K562" i="1"/>
  <c r="L562" i="1"/>
  <c r="K563" i="1"/>
  <c r="L563" i="1"/>
  <c r="K564" i="1"/>
  <c r="L564" i="1"/>
  <c r="K565" i="1"/>
  <c r="L565" i="1"/>
  <c r="K566" i="1"/>
  <c r="L566" i="1"/>
  <c r="K567" i="1"/>
  <c r="L567" i="1"/>
  <c r="K568" i="1"/>
  <c r="L568" i="1"/>
  <c r="K569" i="1"/>
  <c r="L569" i="1"/>
  <c r="K570" i="1"/>
  <c r="L570" i="1"/>
  <c r="K571" i="1"/>
  <c r="L571" i="1"/>
  <c r="K572" i="1"/>
  <c r="L572" i="1"/>
  <c r="K573" i="1"/>
  <c r="L573" i="1"/>
  <c r="K574" i="1"/>
  <c r="L574" i="1"/>
  <c r="K575" i="1"/>
  <c r="L575" i="1"/>
  <c r="H576" i="1"/>
  <c r="H577" i="1" s="1"/>
  <c r="H578" i="1" s="1"/>
  <c r="K576" i="1"/>
  <c r="L576" i="1"/>
  <c r="J577" i="1"/>
  <c r="J578" i="1" s="1"/>
  <c r="J579" i="1" s="1"/>
  <c r="J580" i="1" s="1"/>
  <c r="J581" i="1" s="1"/>
  <c r="J582" i="1" s="1"/>
  <c r="J583" i="1" s="1"/>
  <c r="K577" i="1"/>
  <c r="L577" i="1"/>
  <c r="K578" i="1"/>
  <c r="L578" i="1"/>
  <c r="K579" i="1"/>
  <c r="L579" i="1"/>
  <c r="K580" i="1"/>
  <c r="L580" i="1"/>
  <c r="K581" i="1"/>
  <c r="L581" i="1"/>
  <c r="K582" i="1"/>
  <c r="L582" i="1"/>
  <c r="H583" i="1"/>
  <c r="N583" i="1" s="1"/>
  <c r="K583" i="1"/>
  <c r="L583" i="1"/>
  <c r="J584" i="1"/>
  <c r="J585" i="1" s="1"/>
  <c r="J586" i="1" s="1"/>
  <c r="J587" i="1" s="1"/>
  <c r="J588" i="1" s="1"/>
  <c r="J589" i="1" s="1"/>
  <c r="J590" i="1" s="1"/>
  <c r="J591" i="1" s="1"/>
  <c r="J592" i="1" s="1"/>
  <c r="K584" i="1"/>
  <c r="L584" i="1"/>
  <c r="K585" i="1"/>
  <c r="L585" i="1"/>
  <c r="K586" i="1"/>
  <c r="L586" i="1"/>
  <c r="K587" i="1"/>
  <c r="L587" i="1"/>
  <c r="K588" i="1"/>
  <c r="L588" i="1"/>
  <c r="K589" i="1"/>
  <c r="L589" i="1"/>
  <c r="K590" i="1"/>
  <c r="L590" i="1"/>
  <c r="K591" i="1"/>
  <c r="L591" i="1"/>
  <c r="H592" i="1"/>
  <c r="N592" i="1" s="1"/>
  <c r="K592" i="1"/>
  <c r="L592" i="1"/>
  <c r="J593" i="1"/>
  <c r="J594" i="1" s="1"/>
  <c r="J595" i="1" s="1"/>
  <c r="J596" i="1" s="1"/>
  <c r="J597" i="1" s="1"/>
  <c r="J598" i="1" s="1"/>
  <c r="J599" i="1" s="1"/>
  <c r="K593" i="1"/>
  <c r="L593" i="1"/>
  <c r="K594" i="1"/>
  <c r="L594" i="1"/>
  <c r="K595" i="1"/>
  <c r="L595" i="1"/>
  <c r="K596" i="1"/>
  <c r="L596" i="1"/>
  <c r="K597" i="1"/>
  <c r="L597" i="1"/>
  <c r="K598" i="1"/>
  <c r="L598" i="1"/>
  <c r="H599" i="1"/>
  <c r="I599" i="1" s="1"/>
  <c r="K599" i="1"/>
  <c r="L599" i="1"/>
  <c r="J600" i="1"/>
  <c r="J601" i="1" s="1"/>
  <c r="J602" i="1" s="1"/>
  <c r="J603" i="1" s="1"/>
  <c r="J604" i="1" s="1"/>
  <c r="J605" i="1" s="1"/>
  <c r="J606" i="1" s="1"/>
  <c r="J607" i="1" s="1"/>
  <c r="J608" i="1" s="1"/>
  <c r="J609" i="1" s="1"/>
  <c r="J610" i="1" s="1"/>
  <c r="J611" i="1" s="1"/>
  <c r="J612" i="1" s="1"/>
  <c r="K600" i="1"/>
  <c r="L600" i="1"/>
  <c r="K601" i="1"/>
  <c r="L601" i="1"/>
  <c r="K602" i="1"/>
  <c r="L602" i="1"/>
  <c r="K603" i="1"/>
  <c r="L603" i="1"/>
  <c r="K604" i="1"/>
  <c r="L604" i="1"/>
  <c r="K605" i="1"/>
  <c r="L605" i="1"/>
  <c r="K606" i="1"/>
  <c r="L606" i="1"/>
  <c r="K607" i="1"/>
  <c r="L607" i="1"/>
  <c r="K608" i="1"/>
  <c r="L608" i="1"/>
  <c r="K609" i="1"/>
  <c r="L609" i="1"/>
  <c r="K610" i="1"/>
  <c r="L610" i="1"/>
  <c r="H12" i="1"/>
  <c r="N12" i="1" s="1"/>
  <c r="L12" i="1"/>
  <c r="K12" i="1"/>
  <c r="J12" i="1"/>
  <c r="AO125" i="2" l="1"/>
  <c r="AC64" i="2"/>
  <c r="AC75" i="2"/>
  <c r="AC62" i="2"/>
  <c r="AC56" i="2"/>
  <c r="AC5" i="2"/>
  <c r="AC28" i="2"/>
  <c r="AC117" i="2"/>
  <c r="AC115" i="2"/>
  <c r="AC113" i="2"/>
  <c r="AC108" i="2"/>
  <c r="AC106" i="2"/>
  <c r="AC84" i="2"/>
  <c r="AC80" i="2"/>
  <c r="AC73" i="2"/>
  <c r="AB57" i="2"/>
  <c r="AQ57" i="2" s="1"/>
  <c r="AC55" i="2"/>
  <c r="AC53" i="2"/>
  <c r="AC51" i="2"/>
  <c r="AC47" i="2"/>
  <c r="AC45" i="2"/>
  <c r="M6" i="1"/>
  <c r="L6" i="1"/>
  <c r="Z82" i="2"/>
  <c r="AC96" i="2"/>
  <c r="AC76" i="2"/>
  <c r="AC72" i="2"/>
  <c r="AC68" i="2"/>
  <c r="AC54" i="2"/>
  <c r="AC48" i="2"/>
  <c r="AC46" i="2"/>
  <c r="AC42" i="2"/>
  <c r="AC40" i="2"/>
  <c r="AC38" i="2"/>
  <c r="AC61" i="2"/>
  <c r="AC98" i="2"/>
  <c r="AC94" i="2"/>
  <c r="AC70" i="2"/>
  <c r="AC118" i="2"/>
  <c r="U5" i="2" a="1"/>
  <c r="U5" i="2" s="1"/>
  <c r="AC109" i="2"/>
  <c r="AC99" i="2"/>
  <c r="AC33" i="2"/>
  <c r="AB102" i="2"/>
  <c r="AB104" i="2" s="1"/>
  <c r="AQ104" i="2" s="1"/>
  <c r="AC120" i="2"/>
  <c r="AB82" i="2"/>
  <c r="AB85" i="2" s="1"/>
  <c r="AQ85" i="2" s="1"/>
  <c r="AA79" i="2"/>
  <c r="AC79" i="2" s="1"/>
  <c r="I133" i="1"/>
  <c r="AA82" i="2"/>
  <c r="AB29" i="2"/>
  <c r="Z79" i="2"/>
  <c r="Z85" i="2" s="1"/>
  <c r="AO85" i="2" s="1"/>
  <c r="AA102" i="2"/>
  <c r="AA104" i="2" s="1"/>
  <c r="AP104" i="2" s="1"/>
  <c r="Y102" i="2"/>
  <c r="Y104" i="2" s="1"/>
  <c r="AN104" i="2" s="1"/>
  <c r="Z102" i="2"/>
  <c r="Z104" i="2" s="1"/>
  <c r="AO104" i="2" s="1"/>
  <c r="AC90" i="2"/>
  <c r="AC110" i="2"/>
  <c r="AC100" i="2"/>
  <c r="AC92" i="2"/>
  <c r="AC66" i="2"/>
  <c r="AC58" i="2"/>
  <c r="AA78" i="2"/>
  <c r="AP78" i="2" s="1"/>
  <c r="AA34" i="2"/>
  <c r="AP34" i="2" s="1"/>
  <c r="AP125" i="2" s="1"/>
  <c r="AC116" i="2"/>
  <c r="Z121" i="2"/>
  <c r="AO121" i="2" s="1"/>
  <c r="Z78" i="2"/>
  <c r="AO78" i="2" s="1"/>
  <c r="Z34" i="2"/>
  <c r="AO34" i="2" s="1"/>
  <c r="Y57" i="2"/>
  <c r="AC112" i="2"/>
  <c r="Y121" i="2"/>
  <c r="AC88" i="2"/>
  <c r="AC86" i="2"/>
  <c r="Y101" i="2"/>
  <c r="AC60" i="2"/>
  <c r="Y78" i="2"/>
  <c r="Y34" i="2"/>
  <c r="AC30" i="2"/>
  <c r="Y31" i="2"/>
  <c r="AB111" i="2"/>
  <c r="AQ111" i="2" s="1"/>
  <c r="AC95" i="2"/>
  <c r="AC87" i="2"/>
  <c r="AC77" i="2"/>
  <c r="AC69" i="2"/>
  <c r="AC119" i="2"/>
  <c r="AA111" i="2"/>
  <c r="AP111" i="2" s="1"/>
  <c r="AC49" i="2"/>
  <c r="AC41" i="2"/>
  <c r="AA57" i="2"/>
  <c r="AP57" i="2" s="1"/>
  <c r="Z29" i="2"/>
  <c r="Z111" i="2"/>
  <c r="AO111" i="2" s="1"/>
  <c r="AC97" i="2"/>
  <c r="Z57" i="2"/>
  <c r="AO57" i="2" s="1"/>
  <c r="AC39" i="2"/>
  <c r="Z101" i="2"/>
  <c r="AO101" i="2" s="1"/>
  <c r="AA121" i="2"/>
  <c r="AP121" i="2" s="1"/>
  <c r="Y111" i="2"/>
  <c r="AC81" i="2"/>
  <c r="Y85" i="2"/>
  <c r="AN85" i="2" s="1"/>
  <c r="AC43" i="2"/>
  <c r="AC27" i="2"/>
  <c r="AA101" i="2"/>
  <c r="AP101" i="2" s="1"/>
  <c r="AB121" i="2"/>
  <c r="AQ121" i="2" s="1"/>
  <c r="AB101" i="2"/>
  <c r="AQ101" i="2" s="1"/>
  <c r="AB78" i="2"/>
  <c r="AQ78" i="2" s="1"/>
  <c r="AC52" i="2"/>
  <c r="AB34" i="2"/>
  <c r="AQ34" i="2" s="1"/>
  <c r="AQ125" i="2" s="1"/>
  <c r="AC71" i="2"/>
  <c r="AC103" i="2"/>
  <c r="AC67" i="2"/>
  <c r="AC59" i="2"/>
  <c r="AC35" i="2"/>
  <c r="AC65" i="2"/>
  <c r="AC83" i="2"/>
  <c r="U18" i="2" a="1"/>
  <c r="U18" i="2" s="1"/>
  <c r="U8" i="2" a="1"/>
  <c r="U8" i="2" s="1"/>
  <c r="U6" i="2" a="1"/>
  <c r="U6" i="2" s="1"/>
  <c r="AC36" i="2"/>
  <c r="AC50" i="2"/>
  <c r="AC63" i="2"/>
  <c r="AC74" i="2"/>
  <c r="AC105" i="2"/>
  <c r="AC37" i="2"/>
  <c r="AC44" i="2"/>
  <c r="AC32" i="2"/>
  <c r="AC107" i="2"/>
  <c r="AC114" i="2"/>
  <c r="U118" i="2" a="1"/>
  <c r="U118" i="2" s="1"/>
  <c r="U80" i="2" a="1"/>
  <c r="U80" i="2" s="1"/>
  <c r="U32" i="2" a="1"/>
  <c r="U32" i="2" s="1"/>
  <c r="U14" i="2" a="1"/>
  <c r="U14" i="2" s="1"/>
  <c r="U120" i="2" a="1"/>
  <c r="U120" i="2" s="1"/>
  <c r="U102" i="2" a="1"/>
  <c r="U102" i="2" s="1"/>
  <c r="U98" i="2" a="1"/>
  <c r="U98" i="2" s="1"/>
  <c r="U96" i="2" a="1"/>
  <c r="U96" i="2" s="1"/>
  <c r="U94" i="2" a="1"/>
  <c r="U94" i="2" s="1"/>
  <c r="U92" i="2" a="1"/>
  <c r="U92" i="2" s="1"/>
  <c r="U86" i="2" a="1"/>
  <c r="U86" i="2" s="1"/>
  <c r="U82" i="2" a="1"/>
  <c r="U82" i="2" s="1"/>
  <c r="U78" i="2" a="1"/>
  <c r="U78" i="2" s="1"/>
  <c r="U76" i="2" a="1"/>
  <c r="U76" i="2" s="1"/>
  <c r="U74" i="2" a="1"/>
  <c r="U74" i="2" s="1"/>
  <c r="U72" i="2" a="1"/>
  <c r="U72" i="2" s="1"/>
  <c r="U64" i="2" a="1"/>
  <c r="U64" i="2" s="1"/>
  <c r="U52" i="2" a="1"/>
  <c r="U52" i="2" s="1"/>
  <c r="U30" i="2" a="1"/>
  <c r="U30" i="2" s="1"/>
  <c r="U10" i="2" a="1"/>
  <c r="U10" i="2" s="1"/>
  <c r="Z18" i="2"/>
  <c r="AC18" i="2" s="1"/>
  <c r="Z8" i="2"/>
  <c r="AC8" i="2" s="1"/>
  <c r="U122" i="2" a="1"/>
  <c r="U122" i="2" s="1"/>
  <c r="U90" i="2" a="1"/>
  <c r="U90" i="2" s="1"/>
  <c r="U70" i="2" a="1"/>
  <c r="U70" i="2" s="1"/>
  <c r="N229" i="1"/>
  <c r="N599" i="1"/>
  <c r="I436" i="1"/>
  <c r="N556" i="1"/>
  <c r="H254" i="1"/>
  <c r="I254" i="1" s="1"/>
  <c r="H474" i="1"/>
  <c r="I474" i="1" s="1"/>
  <c r="H430" i="1"/>
  <c r="N430" i="1" s="1"/>
  <c r="H584" i="1"/>
  <c r="H585" i="1" s="1"/>
  <c r="N585" i="1" s="1"/>
  <c r="N473" i="1"/>
  <c r="N429" i="1"/>
  <c r="H423" i="1"/>
  <c r="I423" i="1" s="1"/>
  <c r="N140" i="1"/>
  <c r="H134" i="1"/>
  <c r="H135" i="1" s="1"/>
  <c r="H621" i="1"/>
  <c r="H622" i="1" s="1"/>
  <c r="H623" i="1" s="1"/>
  <c r="I253" i="1"/>
  <c r="N119" i="1"/>
  <c r="H600" i="1"/>
  <c r="N600" i="1" s="1"/>
  <c r="I480" i="1"/>
  <c r="I309" i="1"/>
  <c r="H230" i="1"/>
  <c r="I230" i="1" s="1"/>
  <c r="I638" i="1"/>
  <c r="H523" i="1"/>
  <c r="H524" i="1" s="1"/>
  <c r="I592" i="1"/>
  <c r="N577" i="1"/>
  <c r="I576" i="1"/>
  <c r="N522" i="1"/>
  <c r="N187" i="1"/>
  <c r="I541" i="1"/>
  <c r="I578" i="1"/>
  <c r="N578" i="1"/>
  <c r="I186" i="1"/>
  <c r="H172" i="1"/>
  <c r="I172" i="1" s="1"/>
  <c r="H550" i="1"/>
  <c r="H551" i="1" s="1"/>
  <c r="H463" i="1"/>
  <c r="N463" i="1" s="1"/>
  <c r="H348" i="1"/>
  <c r="N348" i="1" s="1"/>
  <c r="H318" i="1"/>
  <c r="H319" i="1" s="1"/>
  <c r="H302" i="1"/>
  <c r="H303" i="1" s="1"/>
  <c r="N303" i="1" s="1"/>
  <c r="H278" i="1"/>
  <c r="H279" i="1" s="1"/>
  <c r="N171" i="1"/>
  <c r="H593" i="1"/>
  <c r="N549" i="1"/>
  <c r="H542" i="1"/>
  <c r="N462" i="1"/>
  <c r="H437" i="1"/>
  <c r="I437" i="1" s="1"/>
  <c r="N347" i="1"/>
  <c r="N317" i="1"/>
  <c r="H310" i="1"/>
  <c r="H311" i="1" s="1"/>
  <c r="I311" i="1" s="1"/>
  <c r="N301" i="1"/>
  <c r="N277" i="1"/>
  <c r="I583" i="1"/>
  <c r="I556" i="1"/>
  <c r="H483" i="1"/>
  <c r="H484" i="1" s="1"/>
  <c r="H485" i="1" s="1"/>
  <c r="I481" i="1"/>
  <c r="H94" i="1"/>
  <c r="H76" i="1"/>
  <c r="I76" i="1" s="1"/>
  <c r="I577" i="1"/>
  <c r="I369" i="1"/>
  <c r="I354" i="1"/>
  <c r="N186" i="1"/>
  <c r="N75" i="1"/>
  <c r="N650" i="1"/>
  <c r="N576" i="1"/>
  <c r="H456" i="1"/>
  <c r="N456" i="1" s="1"/>
  <c r="I415" i="1"/>
  <c r="I119" i="1"/>
  <c r="N106" i="1"/>
  <c r="H13" i="1"/>
  <c r="U119" i="2" a="1"/>
  <c r="U119" i="2" s="1"/>
  <c r="U117" i="2" a="1"/>
  <c r="U117" i="2" s="1"/>
  <c r="U109" i="2" a="1"/>
  <c r="U109" i="2" s="1"/>
  <c r="U95" i="2" a="1"/>
  <c r="U95" i="2" s="1"/>
  <c r="U91" i="2" a="1"/>
  <c r="U91" i="2" s="1"/>
  <c r="U79" i="2" a="1"/>
  <c r="U79" i="2" s="1"/>
  <c r="U75" i="2" a="1"/>
  <c r="U75" i="2" s="1"/>
  <c r="U59" i="2" a="1"/>
  <c r="U59" i="2" s="1"/>
  <c r="U31" i="2" a="1"/>
  <c r="U31" i="2" s="1"/>
  <c r="U123" i="2" a="1"/>
  <c r="U123" i="2" s="1"/>
  <c r="U83" i="2" a="1"/>
  <c r="U83" i="2" s="1"/>
  <c r="U73" i="2" a="1"/>
  <c r="U73" i="2" s="1"/>
  <c r="U71" i="2" a="1"/>
  <c r="U71" i="2" s="1"/>
  <c r="U15" i="2" a="1"/>
  <c r="U15" i="2" s="1"/>
  <c r="AB15" i="2"/>
  <c r="AB20" i="2" s="1"/>
  <c r="AQ20" i="2" s="1"/>
  <c r="U19" i="2" a="1"/>
  <c r="U19" i="2" s="1"/>
  <c r="AC14" i="2"/>
  <c r="AC7" i="2"/>
  <c r="Y15" i="2"/>
  <c r="AC10" i="2"/>
  <c r="AC26" i="2"/>
  <c r="Y19" i="2"/>
  <c r="AC19" i="2" s="1"/>
  <c r="U62" i="2" a="1"/>
  <c r="U62" i="2" s="1"/>
  <c r="U60" i="2" a="1"/>
  <c r="U60" i="2" s="1"/>
  <c r="U58" i="2" a="1"/>
  <c r="U58" i="2" s="1"/>
  <c r="U38" i="2" a="1"/>
  <c r="U38" i="2" s="1"/>
  <c r="U36" i="2" a="1"/>
  <c r="U36" i="2" s="1"/>
  <c r="U50" i="2" a="1"/>
  <c r="U50" i="2" s="1"/>
  <c r="U105" i="2" a="1"/>
  <c r="U105" i="2" s="1"/>
  <c r="U103" i="2" a="1"/>
  <c r="U103" i="2" s="1"/>
  <c r="U99" i="2" a="1"/>
  <c r="U99" i="2" s="1"/>
  <c r="U53" i="2" a="1"/>
  <c r="U53" i="2" s="1"/>
  <c r="U37" i="2" a="1"/>
  <c r="U37" i="2" s="1"/>
  <c r="U42" i="2" a="1"/>
  <c r="U42" i="2" s="1"/>
  <c r="U51" i="2" a="1"/>
  <c r="U51" i="2" s="1"/>
  <c r="U35" i="2" a="1"/>
  <c r="U35" i="2" s="1"/>
  <c r="U27" i="2" a="1"/>
  <c r="U27" i="2" s="1"/>
  <c r="U106" i="2" a="1"/>
  <c r="U106" i="2" s="1"/>
  <c r="U133" i="2" a="1"/>
  <c r="U133" i="2" s="1"/>
  <c r="U114" i="2" a="1"/>
  <c r="U114" i="2" s="1"/>
  <c r="U112" i="2" a="1"/>
  <c r="U112" i="2" s="1"/>
  <c r="U110" i="2" a="1"/>
  <c r="U110" i="2" s="1"/>
  <c r="U54" i="2" a="1"/>
  <c r="U54" i="2" s="1"/>
  <c r="U46" i="2" a="1"/>
  <c r="U46" i="2" s="1"/>
  <c r="U44" i="2" a="1"/>
  <c r="U44" i="2" s="1"/>
  <c r="U137" i="2" a="1"/>
  <c r="U137" i="2" s="1"/>
  <c r="U104" i="2" a="1"/>
  <c r="U104" i="2" s="1"/>
  <c r="U61" i="2" a="1"/>
  <c r="U61" i="2" s="1"/>
  <c r="U28" i="2" a="1"/>
  <c r="U28" i="2" s="1"/>
  <c r="U20" i="2" a="1"/>
  <c r="U20" i="2" s="1"/>
  <c r="U84" i="2" a="1"/>
  <c r="U84" i="2" s="1"/>
  <c r="U67" i="2" a="1"/>
  <c r="U67" i="2" s="1"/>
  <c r="U97" i="2" a="1"/>
  <c r="U97" i="2" s="1"/>
  <c r="U93" i="2" a="1"/>
  <c r="U93" i="2" s="1"/>
  <c r="U55" i="2" a="1"/>
  <c r="U55" i="2" s="1"/>
  <c r="U39" i="2" a="1"/>
  <c r="U39" i="2" s="1"/>
  <c r="U66" i="2" a="1"/>
  <c r="U66" i="2" s="1"/>
  <c r="U9" i="2" a="1"/>
  <c r="U9" i="2" s="1"/>
  <c r="U149" i="2" a="1"/>
  <c r="U149" i="2" s="1"/>
  <c r="U111" i="2" a="1"/>
  <c r="U111" i="2" s="1"/>
  <c r="U100" i="2" a="1"/>
  <c r="U100" i="2" s="1"/>
  <c r="U89" i="2" a="1"/>
  <c r="U89" i="2" s="1"/>
  <c r="U68" i="2" a="1"/>
  <c r="U68" i="2" s="1"/>
  <c r="U49" i="2" a="1"/>
  <c r="U49" i="2" s="1"/>
  <c r="U40" i="2" a="1"/>
  <c r="U40" i="2" s="1"/>
  <c r="U16" i="2" a="1"/>
  <c r="U16" i="2" s="1"/>
  <c r="Y6" i="2"/>
  <c r="AC6" i="2" s="1"/>
  <c r="U129" i="2" a="1"/>
  <c r="U129" i="2" s="1"/>
  <c r="U107" i="2" a="1"/>
  <c r="U107" i="2" s="1"/>
  <c r="U85" i="2" a="1"/>
  <c r="U85" i="2" s="1"/>
  <c r="U45" i="2" a="1"/>
  <c r="U45" i="2" s="1"/>
  <c r="U26" i="2" a="1"/>
  <c r="U26" i="2" s="1"/>
  <c r="AC23" i="2"/>
  <c r="U21" i="2" a="1"/>
  <c r="U21" i="2" s="1"/>
  <c r="U125" i="2" a="1"/>
  <c r="U125" i="2" s="1"/>
  <c r="U116" i="2" a="1"/>
  <c r="U116" i="2" s="1"/>
  <c r="U101" i="2" a="1"/>
  <c r="U101" i="2" s="1"/>
  <c r="U87" i="2" a="1"/>
  <c r="U87" i="2" s="1"/>
  <c r="U69" i="2" a="1"/>
  <c r="U69" i="2" s="1"/>
  <c r="U47" i="2" a="1"/>
  <c r="U47" i="2" s="1"/>
  <c r="U41" i="2" a="1"/>
  <c r="U41" i="2" s="1"/>
  <c r="U17" i="2" a="1"/>
  <c r="U17" i="2" s="1"/>
  <c r="AC22" i="2"/>
  <c r="U141" i="2" a="1"/>
  <c r="U141" i="2" s="1"/>
  <c r="U121" i="2" a="1"/>
  <c r="U121" i="2" s="1"/>
  <c r="U81" i="2" a="1"/>
  <c r="U81" i="2" s="1"/>
  <c r="U65" i="2" a="1"/>
  <c r="U65" i="2" s="1"/>
  <c r="U56" i="2" a="1"/>
  <c r="U56" i="2" s="1"/>
  <c r="U43" i="2" a="1"/>
  <c r="U43" i="2" s="1"/>
  <c r="U22" i="2" a="1"/>
  <c r="U22" i="2" s="1"/>
  <c r="U13" i="2" a="1"/>
  <c r="U13" i="2" s="1"/>
  <c r="AC13" i="2"/>
  <c r="U108" i="2" a="1"/>
  <c r="U108" i="2" s="1"/>
  <c r="U77" i="2" a="1"/>
  <c r="U77" i="2" s="1"/>
  <c r="U63" i="2" a="1"/>
  <c r="U63" i="2" s="1"/>
  <c r="U57" i="2" a="1"/>
  <c r="U57" i="2" s="1"/>
  <c r="U33" i="2" a="1"/>
  <c r="U33" i="2" s="1"/>
  <c r="U24" i="2" a="1"/>
  <c r="U24" i="2" s="1"/>
  <c r="U115" i="2" a="1"/>
  <c r="U115" i="2" s="1"/>
  <c r="U113" i="2" a="1"/>
  <c r="U113" i="2" s="1"/>
  <c r="U88" i="2" a="1"/>
  <c r="U88" i="2" s="1"/>
  <c r="U48" i="2" a="1"/>
  <c r="U48" i="2" s="1"/>
  <c r="U29" i="2" a="1"/>
  <c r="U29" i="2" s="1"/>
  <c r="AC12" i="2"/>
  <c r="AC11" i="2"/>
  <c r="Y24" i="2"/>
  <c r="AC24" i="2" s="1"/>
  <c r="AA9" i="2"/>
  <c r="AC9" i="2" s="1"/>
  <c r="U23" i="2" a="1"/>
  <c r="U23" i="2" s="1"/>
  <c r="U11" i="2" a="1"/>
  <c r="U11" i="2" s="1"/>
  <c r="U7" i="2" a="1"/>
  <c r="U7" i="2" s="1"/>
  <c r="AA25" i="2"/>
  <c r="AC16" i="2"/>
  <c r="U12" i="2" a="1"/>
  <c r="U12" i="2" s="1"/>
  <c r="AA21" i="2"/>
  <c r="AA17" i="2"/>
  <c r="AC17" i="2" s="1"/>
  <c r="I639" i="1"/>
  <c r="H640" i="1"/>
  <c r="N639" i="1"/>
  <c r="I620" i="1"/>
  <c r="H651" i="1"/>
  <c r="N638" i="1"/>
  <c r="N532" i="1"/>
  <c r="H533" i="1"/>
  <c r="I532" i="1"/>
  <c r="N508" i="1"/>
  <c r="H509" i="1"/>
  <c r="I508" i="1"/>
  <c r="I558" i="1"/>
  <c r="N558" i="1"/>
  <c r="H559" i="1"/>
  <c r="N557" i="1"/>
  <c r="N482" i="1"/>
  <c r="N500" i="1"/>
  <c r="H501" i="1"/>
  <c r="N515" i="1"/>
  <c r="I515" i="1"/>
  <c r="N507" i="1"/>
  <c r="I507" i="1"/>
  <c r="H579" i="1"/>
  <c r="I557" i="1"/>
  <c r="N499" i="1"/>
  <c r="I499" i="1"/>
  <c r="N481" i="1"/>
  <c r="N401" i="1"/>
  <c r="H402" i="1"/>
  <c r="I401" i="1"/>
  <c r="N531" i="1"/>
  <c r="I531" i="1"/>
  <c r="N516" i="1"/>
  <c r="H517" i="1"/>
  <c r="N480" i="1"/>
  <c r="I455" i="1"/>
  <c r="H416" i="1"/>
  <c r="N422" i="1"/>
  <c r="N400" i="1"/>
  <c r="I400" i="1"/>
  <c r="I376" i="1"/>
  <c r="H377" i="1"/>
  <c r="H370" i="1"/>
  <c r="I188" i="1"/>
  <c r="N188" i="1"/>
  <c r="H189" i="1"/>
  <c r="H355" i="1"/>
  <c r="I270" i="1"/>
  <c r="N270" i="1"/>
  <c r="H271" i="1"/>
  <c r="N291" i="1"/>
  <c r="H292" i="1"/>
  <c r="I291" i="1"/>
  <c r="H199" i="1"/>
  <c r="I126" i="1"/>
  <c r="N126" i="1"/>
  <c r="H127" i="1"/>
  <c r="N198" i="1"/>
  <c r="I187" i="1"/>
  <c r="N120" i="1"/>
  <c r="H121" i="1"/>
  <c r="I120" i="1"/>
  <c r="N107" i="1"/>
  <c r="H108" i="1"/>
  <c r="I38" i="1"/>
  <c r="N38" i="1"/>
  <c r="H39" i="1"/>
  <c r="I142" i="1"/>
  <c r="N142" i="1"/>
  <c r="H143" i="1"/>
  <c r="I141" i="1"/>
  <c r="N141" i="1"/>
  <c r="H58" i="1"/>
  <c r="I140" i="1"/>
  <c r="I12" i="1"/>
  <c r="I430" i="1" l="1"/>
  <c r="H424" i="1"/>
  <c r="N424" i="1" s="1"/>
  <c r="N423" i="1"/>
  <c r="AC31" i="2"/>
  <c r="AN31" i="2"/>
  <c r="AA85" i="2"/>
  <c r="AP85" i="2" s="1"/>
  <c r="N134" i="1"/>
  <c r="I134" i="1"/>
  <c r="H255" i="1"/>
  <c r="N255" i="1" s="1"/>
  <c r="N254" i="1"/>
  <c r="I310" i="1"/>
  <c r="AN101" i="2"/>
  <c r="AR101" i="2" s="1"/>
  <c r="AC101" i="2"/>
  <c r="AR104" i="2"/>
  <c r="AC82" i="2"/>
  <c r="AC102" i="2"/>
  <c r="AR85" i="2"/>
  <c r="AN121" i="2"/>
  <c r="AR121" i="2" s="1"/>
  <c r="AC121" i="2"/>
  <c r="N318" i="1"/>
  <c r="AN34" i="2"/>
  <c r="AC34" i="2"/>
  <c r="I318" i="1"/>
  <c r="AN78" i="2"/>
  <c r="AR78" i="2" s="1"/>
  <c r="AC78" i="2"/>
  <c r="AC111" i="2"/>
  <c r="AR111" i="2"/>
  <c r="AC57" i="2"/>
  <c r="AN57" i="2"/>
  <c r="AR57" i="2" s="1"/>
  <c r="AC85" i="2"/>
  <c r="AC104" i="2"/>
  <c r="AC21" i="2"/>
  <c r="AA29" i="2"/>
  <c r="Z20" i="2"/>
  <c r="AO20" i="2" s="1"/>
  <c r="AA20" i="2"/>
  <c r="AP20" i="2" s="1"/>
  <c r="Y20" i="2"/>
  <c r="AC15" i="2"/>
  <c r="I622" i="1"/>
  <c r="H95" i="1"/>
  <c r="N95" i="1" s="1"/>
  <c r="N621" i="1"/>
  <c r="I523" i="1"/>
  <c r="N484" i="1"/>
  <c r="N523" i="1"/>
  <c r="H601" i="1"/>
  <c r="I601" i="1" s="1"/>
  <c r="H586" i="1"/>
  <c r="H587" i="1" s="1"/>
  <c r="N587" i="1" s="1"/>
  <c r="N584" i="1"/>
  <c r="I600" i="1"/>
  <c r="I585" i="1"/>
  <c r="I584" i="1"/>
  <c r="N230" i="1"/>
  <c r="H349" i="1"/>
  <c r="I349" i="1" s="1"/>
  <c r="N622" i="1"/>
  <c r="I621" i="1"/>
  <c r="N474" i="1"/>
  <c r="I456" i="1"/>
  <c r="H457" i="1"/>
  <c r="I457" i="1" s="1"/>
  <c r="I348" i="1"/>
  <c r="N94" i="1"/>
  <c r="H231" i="1"/>
  <c r="H232" i="1" s="1"/>
  <c r="H464" i="1"/>
  <c r="N464" i="1" s="1"/>
  <c r="H431" i="1"/>
  <c r="H432" i="1" s="1"/>
  <c r="H433" i="1" s="1"/>
  <c r="I463" i="1"/>
  <c r="N310" i="1"/>
  <c r="H475" i="1"/>
  <c r="H438" i="1"/>
  <c r="H439" i="1" s="1"/>
  <c r="N278" i="1"/>
  <c r="I302" i="1"/>
  <c r="I278" i="1"/>
  <c r="N437" i="1"/>
  <c r="N302" i="1"/>
  <c r="I13" i="1"/>
  <c r="H14" i="1"/>
  <c r="N483" i="1"/>
  <c r="I484" i="1"/>
  <c r="H312" i="1"/>
  <c r="N311" i="1"/>
  <c r="I550" i="1"/>
  <c r="N550" i="1"/>
  <c r="H173" i="1"/>
  <c r="N172" i="1"/>
  <c r="I593" i="1"/>
  <c r="N593" i="1"/>
  <c r="H594" i="1"/>
  <c r="N13" i="1"/>
  <c r="H304" i="1"/>
  <c r="I303" i="1"/>
  <c r="I483" i="1"/>
  <c r="H77" i="1"/>
  <c r="N76" i="1"/>
  <c r="I542" i="1"/>
  <c r="N542" i="1"/>
  <c r="H543" i="1"/>
  <c r="H652" i="1"/>
  <c r="I651" i="1"/>
  <c r="N651" i="1"/>
  <c r="I623" i="1"/>
  <c r="H624" i="1"/>
  <c r="N623" i="1"/>
  <c r="I640" i="1"/>
  <c r="H641" i="1"/>
  <c r="N640" i="1"/>
  <c r="N199" i="1"/>
  <c r="H200" i="1"/>
  <c r="I199" i="1"/>
  <c r="I189" i="1"/>
  <c r="N189" i="1"/>
  <c r="H190" i="1"/>
  <c r="H280" i="1"/>
  <c r="N279" i="1"/>
  <c r="I279" i="1"/>
  <c r="H518" i="1"/>
  <c r="N517" i="1"/>
  <c r="I517" i="1"/>
  <c r="H502" i="1"/>
  <c r="N501" i="1"/>
  <c r="I501" i="1"/>
  <c r="H486" i="1"/>
  <c r="I485" i="1"/>
  <c r="N485" i="1"/>
  <c r="N402" i="1"/>
  <c r="H403" i="1"/>
  <c r="I402" i="1"/>
  <c r="N416" i="1"/>
  <c r="I416" i="1"/>
  <c r="H417" i="1"/>
  <c r="N127" i="1"/>
  <c r="H128" i="1"/>
  <c r="I127" i="1"/>
  <c r="N370" i="1"/>
  <c r="H371" i="1"/>
  <c r="I370" i="1"/>
  <c r="N524" i="1"/>
  <c r="H525" i="1"/>
  <c r="I524" i="1"/>
  <c r="I424" i="1"/>
  <c r="H510" i="1"/>
  <c r="N509" i="1"/>
  <c r="I509" i="1"/>
  <c r="N58" i="1"/>
  <c r="H59" i="1"/>
  <c r="I58" i="1"/>
  <c r="H109" i="1"/>
  <c r="N108" i="1"/>
  <c r="H293" i="1"/>
  <c r="N292" i="1"/>
  <c r="I292" i="1"/>
  <c r="N559" i="1"/>
  <c r="H560" i="1"/>
  <c r="I559" i="1"/>
  <c r="H144" i="1"/>
  <c r="N143" i="1"/>
  <c r="I143" i="1"/>
  <c r="N39" i="1"/>
  <c r="H40" i="1"/>
  <c r="I39" i="1"/>
  <c r="H136" i="1"/>
  <c r="I135" i="1"/>
  <c r="N135" i="1"/>
  <c r="N377" i="1"/>
  <c r="H378" i="1"/>
  <c r="I377" i="1"/>
  <c r="N551" i="1"/>
  <c r="I551" i="1"/>
  <c r="H552" i="1"/>
  <c r="H320" i="1"/>
  <c r="N319" i="1"/>
  <c r="I319" i="1"/>
  <c r="H534" i="1"/>
  <c r="I533" i="1"/>
  <c r="N533" i="1"/>
  <c r="N121" i="1"/>
  <c r="H122" i="1"/>
  <c r="I121" i="1"/>
  <c r="N271" i="1"/>
  <c r="H272" i="1"/>
  <c r="I271" i="1"/>
  <c r="N355" i="1"/>
  <c r="H356" i="1"/>
  <c r="I355" i="1"/>
  <c r="N579" i="1"/>
  <c r="I579" i="1"/>
  <c r="H580" i="1"/>
  <c r="H425" i="1" l="1"/>
  <c r="AR34" i="2"/>
  <c r="AS34" i="2"/>
  <c r="AU34" i="2" s="1"/>
  <c r="AR31" i="2"/>
  <c r="AS31" i="2"/>
  <c r="AU31" i="2" s="1"/>
  <c r="AC29" i="2"/>
  <c r="I255" i="1"/>
  <c r="AC20" i="2"/>
  <c r="H256" i="1"/>
  <c r="N256" i="1" s="1"/>
  <c r="N432" i="1"/>
  <c r="I464" i="1"/>
  <c r="H458" i="1"/>
  <c r="I458" i="1" s="1"/>
  <c r="H465" i="1"/>
  <c r="I465" i="1" s="1"/>
  <c r="H96" i="1"/>
  <c r="N96" i="1" s="1"/>
  <c r="I438" i="1"/>
  <c r="H350" i="1"/>
  <c r="N350" i="1" s="1"/>
  <c r="N349" i="1"/>
  <c r="H588" i="1"/>
  <c r="H589" i="1" s="1"/>
  <c r="I587" i="1"/>
  <c r="N586" i="1"/>
  <c r="I586" i="1"/>
  <c r="I432" i="1"/>
  <c r="N231" i="1"/>
  <c r="I431" i="1"/>
  <c r="N601" i="1"/>
  <c r="H602" i="1"/>
  <c r="I231" i="1"/>
  <c r="N457" i="1"/>
  <c r="H476" i="1"/>
  <c r="I475" i="1"/>
  <c r="N475" i="1"/>
  <c r="N438" i="1"/>
  <c r="N431" i="1"/>
  <c r="N304" i="1"/>
  <c r="H305" i="1"/>
  <c r="I304" i="1"/>
  <c r="H78" i="1"/>
  <c r="I77" i="1"/>
  <c r="N77" i="1"/>
  <c r="N594" i="1"/>
  <c r="H595" i="1"/>
  <c r="I594" i="1"/>
  <c r="N312" i="1"/>
  <c r="I312" i="1"/>
  <c r="H313" i="1"/>
  <c r="H544" i="1"/>
  <c r="N543" i="1"/>
  <c r="I543" i="1"/>
  <c r="I173" i="1"/>
  <c r="H174" i="1"/>
  <c r="N173" i="1"/>
  <c r="I14" i="1"/>
  <c r="N14" i="1"/>
  <c r="H15" i="1"/>
  <c r="I624" i="1"/>
  <c r="H625" i="1"/>
  <c r="N624" i="1"/>
  <c r="I641" i="1"/>
  <c r="H642" i="1"/>
  <c r="N641" i="1"/>
  <c r="N652" i="1"/>
  <c r="H653" i="1"/>
  <c r="I652" i="1"/>
  <c r="H426" i="1"/>
  <c r="N425" i="1"/>
  <c r="I425" i="1"/>
  <c r="N439" i="1"/>
  <c r="I439" i="1"/>
  <c r="H440" i="1"/>
  <c r="N144" i="1"/>
  <c r="I144" i="1"/>
  <c r="H145" i="1"/>
  <c r="N128" i="1"/>
  <c r="H129" i="1"/>
  <c r="I128" i="1"/>
  <c r="H418" i="1"/>
  <c r="N417" i="1"/>
  <c r="I417" i="1"/>
  <c r="I293" i="1"/>
  <c r="N293" i="1"/>
  <c r="H294" i="1"/>
  <c r="I486" i="1"/>
  <c r="N486" i="1"/>
  <c r="H487" i="1"/>
  <c r="I534" i="1"/>
  <c r="N534" i="1"/>
  <c r="H535" i="1"/>
  <c r="H561" i="1"/>
  <c r="N560" i="1"/>
  <c r="I560" i="1"/>
  <c r="I510" i="1"/>
  <c r="H511" i="1"/>
  <c r="N510" i="1"/>
  <c r="H526" i="1"/>
  <c r="I525" i="1"/>
  <c r="N525" i="1"/>
  <c r="N403" i="1"/>
  <c r="H404" i="1"/>
  <c r="I403" i="1"/>
  <c r="I518" i="1"/>
  <c r="N518" i="1"/>
  <c r="H519" i="1"/>
  <c r="N200" i="1"/>
  <c r="H201" i="1"/>
  <c r="I200" i="1"/>
  <c r="N356" i="1"/>
  <c r="H357" i="1"/>
  <c r="I356" i="1"/>
  <c r="N122" i="1"/>
  <c r="H123" i="1"/>
  <c r="I122" i="1"/>
  <c r="N136" i="1"/>
  <c r="I136" i="1"/>
  <c r="H137" i="1"/>
  <c r="N378" i="1"/>
  <c r="H379" i="1"/>
  <c r="I378" i="1"/>
  <c r="N272" i="1"/>
  <c r="H273" i="1"/>
  <c r="I272" i="1"/>
  <c r="H553" i="1"/>
  <c r="N552" i="1"/>
  <c r="I552" i="1"/>
  <c r="N40" i="1"/>
  <c r="H41" i="1"/>
  <c r="I40" i="1"/>
  <c r="N109" i="1"/>
  <c r="H110" i="1"/>
  <c r="N232" i="1"/>
  <c r="H233" i="1"/>
  <c r="I232" i="1"/>
  <c r="I502" i="1"/>
  <c r="N502" i="1"/>
  <c r="H503" i="1"/>
  <c r="H581" i="1"/>
  <c r="I580" i="1"/>
  <c r="N580" i="1"/>
  <c r="N320" i="1"/>
  <c r="I320" i="1"/>
  <c r="H321" i="1"/>
  <c r="N371" i="1"/>
  <c r="H372" i="1"/>
  <c r="I371" i="1"/>
  <c r="N280" i="1"/>
  <c r="I280" i="1"/>
  <c r="H281" i="1"/>
  <c r="H434" i="1"/>
  <c r="N433" i="1"/>
  <c r="I433" i="1"/>
  <c r="N59" i="1"/>
  <c r="H60" i="1"/>
  <c r="I59" i="1"/>
  <c r="I190" i="1"/>
  <c r="N190" i="1"/>
  <c r="H191" i="1"/>
  <c r="AU36" i="2" l="1"/>
  <c r="AR20" i="2"/>
  <c r="AN125" i="2"/>
  <c r="I350" i="1"/>
  <c r="H257" i="1"/>
  <c r="I257" i="1" s="1"/>
  <c r="H459" i="1"/>
  <c r="H460" i="1" s="1"/>
  <c r="I256" i="1"/>
  <c r="H466" i="1"/>
  <c r="I466" i="1" s="1"/>
  <c r="H97" i="1"/>
  <c r="N97" i="1" s="1"/>
  <c r="N458" i="1"/>
  <c r="N465" i="1"/>
  <c r="H351" i="1"/>
  <c r="N351" i="1" s="1"/>
  <c r="N588" i="1"/>
  <c r="I588" i="1"/>
  <c r="I602" i="1"/>
  <c r="N602" i="1"/>
  <c r="H603" i="1"/>
  <c r="I476" i="1"/>
  <c r="H477" i="1"/>
  <c r="N476" i="1"/>
  <c r="H16" i="1"/>
  <c r="I15" i="1"/>
  <c r="N15" i="1"/>
  <c r="I544" i="1"/>
  <c r="H545" i="1"/>
  <c r="N544" i="1"/>
  <c r="H314" i="1"/>
  <c r="I313" i="1"/>
  <c r="N313" i="1"/>
  <c r="N78" i="1"/>
  <c r="I78" i="1"/>
  <c r="H79" i="1"/>
  <c r="N595" i="1"/>
  <c r="H596" i="1"/>
  <c r="I595" i="1"/>
  <c r="I305" i="1"/>
  <c r="N305" i="1"/>
  <c r="H306" i="1"/>
  <c r="I174" i="1"/>
  <c r="N174" i="1"/>
  <c r="H175" i="1"/>
  <c r="N642" i="1"/>
  <c r="I642" i="1"/>
  <c r="H643" i="1"/>
  <c r="H654" i="1"/>
  <c r="I653" i="1"/>
  <c r="N653" i="1"/>
  <c r="I625" i="1"/>
  <c r="H626" i="1"/>
  <c r="N625" i="1"/>
  <c r="N503" i="1"/>
  <c r="I503" i="1"/>
  <c r="H504" i="1"/>
  <c r="N434" i="1"/>
  <c r="I434" i="1"/>
  <c r="H435" i="1"/>
  <c r="N110" i="1"/>
  <c r="H111" i="1"/>
  <c r="H554" i="1"/>
  <c r="N553" i="1"/>
  <c r="I553" i="1"/>
  <c r="H274" i="1"/>
  <c r="I273" i="1"/>
  <c r="N273" i="1"/>
  <c r="N137" i="1"/>
  <c r="H138" i="1"/>
  <c r="I137" i="1"/>
  <c r="N440" i="1"/>
  <c r="H441" i="1"/>
  <c r="I440" i="1"/>
  <c r="N123" i="1"/>
  <c r="H124" i="1"/>
  <c r="I123" i="1"/>
  <c r="N589" i="1"/>
  <c r="H590" i="1"/>
  <c r="I589" i="1"/>
  <c r="N511" i="1"/>
  <c r="I511" i="1"/>
  <c r="H512" i="1"/>
  <c r="N487" i="1"/>
  <c r="I487" i="1"/>
  <c r="H488" i="1"/>
  <c r="N418" i="1"/>
  <c r="H419" i="1"/>
  <c r="I418" i="1"/>
  <c r="H358" i="1"/>
  <c r="I357" i="1"/>
  <c r="N357" i="1"/>
  <c r="I526" i="1"/>
  <c r="N526" i="1"/>
  <c r="H527" i="1"/>
  <c r="N581" i="1"/>
  <c r="H582" i="1"/>
  <c r="I581" i="1"/>
  <c r="H234" i="1"/>
  <c r="I233" i="1"/>
  <c r="N233" i="1"/>
  <c r="N379" i="1"/>
  <c r="H380" i="1"/>
  <c r="I379" i="1"/>
  <c r="H405" i="1"/>
  <c r="N404" i="1"/>
  <c r="I404" i="1"/>
  <c r="N129" i="1"/>
  <c r="H130" i="1"/>
  <c r="I129" i="1"/>
  <c r="N426" i="1"/>
  <c r="I426" i="1"/>
  <c r="H427" i="1"/>
  <c r="N519" i="1"/>
  <c r="I519" i="1"/>
  <c r="H520" i="1"/>
  <c r="H61" i="1"/>
  <c r="I60" i="1"/>
  <c r="N60" i="1"/>
  <c r="H282" i="1"/>
  <c r="I281" i="1"/>
  <c r="N281" i="1"/>
  <c r="N41" i="1"/>
  <c r="H42" i="1"/>
  <c r="I41" i="1"/>
  <c r="I294" i="1"/>
  <c r="N294" i="1"/>
  <c r="H295" i="1"/>
  <c r="N191" i="1"/>
  <c r="H192" i="1"/>
  <c r="I191" i="1"/>
  <c r="N201" i="1"/>
  <c r="H202" i="1"/>
  <c r="I201" i="1"/>
  <c r="H562" i="1"/>
  <c r="I561" i="1"/>
  <c r="N561" i="1"/>
  <c r="N145" i="1"/>
  <c r="H146" i="1"/>
  <c r="I145" i="1"/>
  <c r="N372" i="1"/>
  <c r="H373" i="1"/>
  <c r="I372" i="1"/>
  <c r="H322" i="1"/>
  <c r="I321" i="1"/>
  <c r="N321" i="1"/>
  <c r="N535" i="1"/>
  <c r="I535" i="1"/>
  <c r="H536" i="1"/>
  <c r="H258" i="1" l="1"/>
  <c r="N258" i="1" s="1"/>
  <c r="H467" i="1"/>
  <c r="N467" i="1" s="1"/>
  <c r="N459" i="1"/>
  <c r="N466" i="1"/>
  <c r="H98" i="1"/>
  <c r="N98" i="1" s="1"/>
  <c r="N257" i="1"/>
  <c r="I459" i="1"/>
  <c r="H352" i="1"/>
  <c r="I352" i="1" s="1"/>
  <c r="I351" i="1"/>
  <c r="N603" i="1"/>
  <c r="H604" i="1"/>
  <c r="I603" i="1"/>
  <c r="N477" i="1"/>
  <c r="H478" i="1"/>
  <c r="I477" i="1"/>
  <c r="H597" i="1"/>
  <c r="N596" i="1"/>
  <c r="I596" i="1"/>
  <c r="N314" i="1"/>
  <c r="I314" i="1"/>
  <c r="H315" i="1"/>
  <c r="H176" i="1"/>
  <c r="N175" i="1"/>
  <c r="I175" i="1"/>
  <c r="H546" i="1"/>
  <c r="I545" i="1"/>
  <c r="N545" i="1"/>
  <c r="N79" i="1"/>
  <c r="H80" i="1"/>
  <c r="I79" i="1"/>
  <c r="I306" i="1"/>
  <c r="N306" i="1"/>
  <c r="H307" i="1"/>
  <c r="N16" i="1"/>
  <c r="H17" i="1"/>
  <c r="I16" i="1"/>
  <c r="H655" i="1"/>
  <c r="N654" i="1"/>
  <c r="I654" i="1"/>
  <c r="N626" i="1"/>
  <c r="I626" i="1"/>
  <c r="H627" i="1"/>
  <c r="H644" i="1"/>
  <c r="N643" i="1"/>
  <c r="I643" i="1"/>
  <c r="N202" i="1"/>
  <c r="H203" i="1"/>
  <c r="I202" i="1"/>
  <c r="N192" i="1"/>
  <c r="H193" i="1"/>
  <c r="I192" i="1"/>
  <c r="N234" i="1"/>
  <c r="I234" i="1"/>
  <c r="H235" i="1"/>
  <c r="I554" i="1"/>
  <c r="H555" i="1"/>
  <c r="N554" i="1"/>
  <c r="N527" i="1"/>
  <c r="I527" i="1"/>
  <c r="H528" i="1"/>
  <c r="N42" i="1"/>
  <c r="H43" i="1"/>
  <c r="I42" i="1"/>
  <c r="H513" i="1"/>
  <c r="N512" i="1"/>
  <c r="I512" i="1"/>
  <c r="N138" i="1"/>
  <c r="H139" i="1"/>
  <c r="I138" i="1"/>
  <c r="N111" i="1"/>
  <c r="H112" i="1"/>
  <c r="I582" i="1"/>
  <c r="N582" i="1"/>
  <c r="I460" i="1"/>
  <c r="N460" i="1"/>
  <c r="H461" i="1"/>
  <c r="H521" i="1"/>
  <c r="N520" i="1"/>
  <c r="I520" i="1"/>
  <c r="N146" i="1"/>
  <c r="H147" i="1"/>
  <c r="I146" i="1"/>
  <c r="N427" i="1"/>
  <c r="H428" i="1"/>
  <c r="I427" i="1"/>
  <c r="N282" i="1"/>
  <c r="I282" i="1"/>
  <c r="H283" i="1"/>
  <c r="H125" i="1"/>
  <c r="I124" i="1"/>
  <c r="N124" i="1"/>
  <c r="H374" i="1"/>
  <c r="I373" i="1"/>
  <c r="N373" i="1"/>
  <c r="N380" i="1"/>
  <c r="H381" i="1"/>
  <c r="I380" i="1"/>
  <c r="I358" i="1"/>
  <c r="N358" i="1"/>
  <c r="H359" i="1"/>
  <c r="N419" i="1"/>
  <c r="H420" i="1"/>
  <c r="I419" i="1"/>
  <c r="H505" i="1"/>
  <c r="N504" i="1"/>
  <c r="I504" i="1"/>
  <c r="H537" i="1"/>
  <c r="N536" i="1"/>
  <c r="I536" i="1"/>
  <c r="H296" i="1"/>
  <c r="N295" i="1"/>
  <c r="I295" i="1"/>
  <c r="I590" i="1"/>
  <c r="N590" i="1"/>
  <c r="H591" i="1"/>
  <c r="N274" i="1"/>
  <c r="I274" i="1"/>
  <c r="H275" i="1"/>
  <c r="N322" i="1"/>
  <c r="H323" i="1"/>
  <c r="I322" i="1"/>
  <c r="I405" i="1"/>
  <c r="H406" i="1"/>
  <c r="N405" i="1"/>
  <c r="I562" i="1"/>
  <c r="N562" i="1"/>
  <c r="H563" i="1"/>
  <c r="I61" i="1"/>
  <c r="N61" i="1"/>
  <c r="H62" i="1"/>
  <c r="N130" i="1"/>
  <c r="H131" i="1"/>
  <c r="I130" i="1"/>
  <c r="H489" i="1"/>
  <c r="N488" i="1"/>
  <c r="I488" i="1"/>
  <c r="H442" i="1"/>
  <c r="N441" i="1"/>
  <c r="I441" i="1"/>
  <c r="I435" i="1"/>
  <c r="N435" i="1"/>
  <c r="H259" i="1" l="1"/>
  <c r="I259" i="1" s="1"/>
  <c r="I258" i="1"/>
  <c r="H99" i="1"/>
  <c r="N99" i="1" s="1"/>
  <c r="H468" i="1"/>
  <c r="H469" i="1" s="1"/>
  <c r="I467" i="1"/>
  <c r="H353" i="1"/>
  <c r="I353" i="1" s="1"/>
  <c r="N352" i="1"/>
  <c r="N604" i="1"/>
  <c r="H605" i="1"/>
  <c r="I604" i="1"/>
  <c r="I478" i="1"/>
  <c r="H479" i="1"/>
  <c r="N478" i="1"/>
  <c r="I80" i="1"/>
  <c r="N80" i="1"/>
  <c r="H81" i="1"/>
  <c r="N315" i="1"/>
  <c r="H316" i="1"/>
  <c r="I315" i="1"/>
  <c r="N17" i="1"/>
  <c r="I17" i="1"/>
  <c r="H18" i="1"/>
  <c r="N176" i="1"/>
  <c r="H177" i="1"/>
  <c r="I176" i="1"/>
  <c r="N307" i="1"/>
  <c r="H308" i="1"/>
  <c r="I307" i="1"/>
  <c r="I546" i="1"/>
  <c r="N546" i="1"/>
  <c r="H547" i="1"/>
  <c r="N597" i="1"/>
  <c r="H598" i="1"/>
  <c r="I597" i="1"/>
  <c r="I655" i="1"/>
  <c r="H656" i="1"/>
  <c r="N655" i="1"/>
  <c r="N644" i="1"/>
  <c r="H645" i="1"/>
  <c r="I644" i="1"/>
  <c r="N627" i="1"/>
  <c r="I627" i="1"/>
  <c r="H628" i="1"/>
  <c r="N139" i="1"/>
  <c r="I139" i="1"/>
  <c r="N323" i="1"/>
  <c r="H324" i="1"/>
  <c r="I323" i="1"/>
  <c r="N468" i="1"/>
  <c r="H538" i="1"/>
  <c r="N537" i="1"/>
  <c r="I537" i="1"/>
  <c r="H100" i="1"/>
  <c r="N43" i="1"/>
  <c r="H44" i="1"/>
  <c r="I43" i="1"/>
  <c r="N563" i="1"/>
  <c r="I563" i="1"/>
  <c r="H564" i="1"/>
  <c r="H490" i="1"/>
  <c r="N489" i="1"/>
  <c r="I489" i="1"/>
  <c r="N275" i="1"/>
  <c r="H276" i="1"/>
  <c r="I275" i="1"/>
  <c r="I521" i="1"/>
  <c r="N521" i="1"/>
  <c r="H529" i="1"/>
  <c r="N528" i="1"/>
  <c r="I528" i="1"/>
  <c r="N193" i="1"/>
  <c r="H194" i="1"/>
  <c r="I193" i="1"/>
  <c r="H506" i="1"/>
  <c r="I505" i="1"/>
  <c r="N505" i="1"/>
  <c r="H382" i="1"/>
  <c r="I381" i="1"/>
  <c r="N381" i="1"/>
  <c r="I374" i="1"/>
  <c r="N374" i="1"/>
  <c r="H375" i="1"/>
  <c r="I428" i="1"/>
  <c r="N428" i="1"/>
  <c r="I461" i="1"/>
  <c r="N461" i="1"/>
  <c r="H514" i="1"/>
  <c r="I513" i="1"/>
  <c r="N513" i="1"/>
  <c r="N235" i="1"/>
  <c r="H236" i="1"/>
  <c r="I235" i="1"/>
  <c r="N442" i="1"/>
  <c r="I442" i="1"/>
  <c r="H443" i="1"/>
  <c r="N131" i="1"/>
  <c r="H132" i="1"/>
  <c r="I131" i="1"/>
  <c r="I125" i="1"/>
  <c r="N125" i="1"/>
  <c r="N112" i="1"/>
  <c r="H113" i="1"/>
  <c r="I406" i="1"/>
  <c r="N406" i="1"/>
  <c r="H407" i="1"/>
  <c r="N296" i="1"/>
  <c r="I296" i="1"/>
  <c r="H297" i="1"/>
  <c r="H421" i="1"/>
  <c r="N420" i="1"/>
  <c r="I420" i="1"/>
  <c r="N283" i="1"/>
  <c r="H284" i="1"/>
  <c r="I283" i="1"/>
  <c r="N203" i="1"/>
  <c r="H204" i="1"/>
  <c r="I203" i="1"/>
  <c r="I359" i="1"/>
  <c r="N359" i="1"/>
  <c r="H360" i="1"/>
  <c r="I591" i="1"/>
  <c r="N591" i="1"/>
  <c r="I62" i="1"/>
  <c r="N62" i="1"/>
  <c r="H63" i="1"/>
  <c r="N147" i="1"/>
  <c r="H148" i="1"/>
  <c r="I147" i="1"/>
  <c r="N555" i="1"/>
  <c r="I555" i="1"/>
  <c r="H260" i="1" l="1"/>
  <c r="H261" i="1" s="1"/>
  <c r="N259" i="1"/>
  <c r="I468" i="1"/>
  <c r="N353" i="1"/>
  <c r="H606" i="1"/>
  <c r="I605" i="1"/>
  <c r="N605" i="1"/>
  <c r="I479" i="1"/>
  <c r="N479" i="1"/>
  <c r="I308" i="1"/>
  <c r="N308" i="1"/>
  <c r="I316" i="1"/>
  <c r="N316" i="1"/>
  <c r="I598" i="1"/>
  <c r="N598" i="1"/>
  <c r="N177" i="1"/>
  <c r="H178" i="1"/>
  <c r="I177" i="1"/>
  <c r="I81" i="1"/>
  <c r="H82" i="1"/>
  <c r="N81" i="1"/>
  <c r="N547" i="1"/>
  <c r="I547" i="1"/>
  <c r="H548" i="1"/>
  <c r="H19" i="1"/>
  <c r="N18" i="1"/>
  <c r="I18" i="1"/>
  <c r="H646" i="1"/>
  <c r="N645" i="1"/>
  <c r="I645" i="1"/>
  <c r="I656" i="1"/>
  <c r="H657" i="1"/>
  <c r="N656" i="1"/>
  <c r="N628" i="1"/>
  <c r="H629" i="1"/>
  <c r="I628" i="1"/>
  <c r="H444" i="1"/>
  <c r="I443" i="1"/>
  <c r="N443" i="1"/>
  <c r="I514" i="1"/>
  <c r="N514" i="1"/>
  <c r="H149" i="1"/>
  <c r="I148" i="1"/>
  <c r="N148" i="1"/>
  <c r="I421" i="1"/>
  <c r="N421" i="1"/>
  <c r="N113" i="1"/>
  <c r="H114" i="1"/>
  <c r="H101" i="1"/>
  <c r="N100" i="1"/>
  <c r="H285" i="1"/>
  <c r="I284" i="1"/>
  <c r="N284" i="1"/>
  <c r="H298" i="1"/>
  <c r="I297" i="1"/>
  <c r="N297" i="1"/>
  <c r="I382" i="1"/>
  <c r="H383" i="1"/>
  <c r="N382" i="1"/>
  <c r="I276" i="1"/>
  <c r="N276" i="1"/>
  <c r="H325" i="1"/>
  <c r="N324" i="1"/>
  <c r="I324" i="1"/>
  <c r="H205" i="1"/>
  <c r="I204" i="1"/>
  <c r="N204" i="1"/>
  <c r="H237" i="1"/>
  <c r="N236" i="1"/>
  <c r="I236" i="1"/>
  <c r="N360" i="1"/>
  <c r="H361" i="1"/>
  <c r="I360" i="1"/>
  <c r="N407" i="1"/>
  <c r="H408" i="1"/>
  <c r="I407" i="1"/>
  <c r="I375" i="1"/>
  <c r="N375" i="1"/>
  <c r="I506" i="1"/>
  <c r="N506" i="1"/>
  <c r="I538" i="1"/>
  <c r="N538" i="1"/>
  <c r="H539" i="1"/>
  <c r="I260" i="1"/>
  <c r="N260" i="1"/>
  <c r="N63" i="1"/>
  <c r="H64" i="1"/>
  <c r="I63" i="1"/>
  <c r="I132" i="1"/>
  <c r="N132" i="1"/>
  <c r="H530" i="1"/>
  <c r="N529" i="1"/>
  <c r="I529" i="1"/>
  <c r="I490" i="1"/>
  <c r="H491" i="1"/>
  <c r="N490" i="1"/>
  <c r="H45" i="1"/>
  <c r="I44" i="1"/>
  <c r="N44" i="1"/>
  <c r="N194" i="1"/>
  <c r="H195" i="1"/>
  <c r="I194" i="1"/>
  <c r="H565" i="1"/>
  <c r="I564" i="1"/>
  <c r="N564" i="1"/>
  <c r="H470" i="1"/>
  <c r="I469" i="1"/>
  <c r="N469" i="1"/>
  <c r="N606" i="1" l="1"/>
  <c r="H607" i="1"/>
  <c r="I606" i="1"/>
  <c r="N548" i="1"/>
  <c r="I548" i="1"/>
  <c r="H179" i="1"/>
  <c r="I178" i="1"/>
  <c r="N178" i="1"/>
  <c r="N19" i="1"/>
  <c r="H20" i="1"/>
  <c r="I19" i="1"/>
  <c r="N82" i="1"/>
  <c r="H83" i="1"/>
  <c r="I82" i="1"/>
  <c r="I657" i="1"/>
  <c r="H658" i="1"/>
  <c r="N657" i="1"/>
  <c r="H630" i="1"/>
  <c r="N629" i="1"/>
  <c r="I629" i="1"/>
  <c r="H647" i="1"/>
  <c r="I646" i="1"/>
  <c r="N646" i="1"/>
  <c r="I325" i="1"/>
  <c r="N325" i="1"/>
  <c r="H326" i="1"/>
  <c r="N298" i="1"/>
  <c r="I298" i="1"/>
  <c r="H299" i="1"/>
  <c r="I45" i="1"/>
  <c r="N45" i="1"/>
  <c r="H46" i="1"/>
  <c r="I149" i="1"/>
  <c r="N149" i="1"/>
  <c r="H150" i="1"/>
  <c r="N470" i="1"/>
  <c r="I470" i="1"/>
  <c r="H471" i="1"/>
  <c r="I261" i="1"/>
  <c r="N261" i="1"/>
  <c r="H262" i="1"/>
  <c r="I237" i="1"/>
  <c r="N237" i="1"/>
  <c r="H238" i="1"/>
  <c r="N195" i="1"/>
  <c r="H196" i="1"/>
  <c r="I195" i="1"/>
  <c r="N491" i="1"/>
  <c r="I491" i="1"/>
  <c r="H492" i="1"/>
  <c r="N539" i="1"/>
  <c r="I539" i="1"/>
  <c r="H540" i="1"/>
  <c r="N408" i="1"/>
  <c r="H409" i="1"/>
  <c r="I408" i="1"/>
  <c r="I285" i="1"/>
  <c r="N285" i="1"/>
  <c r="H286" i="1"/>
  <c r="N114" i="1"/>
  <c r="H115" i="1"/>
  <c r="I530" i="1"/>
  <c r="N530" i="1"/>
  <c r="I383" i="1"/>
  <c r="N383" i="1"/>
  <c r="H384" i="1"/>
  <c r="N565" i="1"/>
  <c r="H566" i="1"/>
  <c r="I565" i="1"/>
  <c r="I205" i="1"/>
  <c r="N205" i="1"/>
  <c r="H206" i="1"/>
  <c r="N64" i="1"/>
  <c r="H65" i="1"/>
  <c r="I64" i="1"/>
  <c r="N361" i="1"/>
  <c r="H362" i="1"/>
  <c r="I361" i="1"/>
  <c r="N101" i="1"/>
  <c r="H102" i="1"/>
  <c r="N444" i="1"/>
  <c r="H445" i="1"/>
  <c r="I444" i="1"/>
  <c r="I607" i="1" l="1"/>
  <c r="H608" i="1"/>
  <c r="N607" i="1"/>
  <c r="H21" i="1"/>
  <c r="I20" i="1"/>
  <c r="N20" i="1"/>
  <c r="N179" i="1"/>
  <c r="H180" i="1"/>
  <c r="I179" i="1"/>
  <c r="N83" i="1"/>
  <c r="H84" i="1"/>
  <c r="I83" i="1"/>
  <c r="I647" i="1"/>
  <c r="H648" i="1"/>
  <c r="N647" i="1"/>
  <c r="I658" i="1"/>
  <c r="N658" i="1"/>
  <c r="H659" i="1"/>
  <c r="H631" i="1"/>
  <c r="I630" i="1"/>
  <c r="N630" i="1"/>
  <c r="I286" i="1"/>
  <c r="N286" i="1"/>
  <c r="H287" i="1"/>
  <c r="H197" i="1"/>
  <c r="I196" i="1"/>
  <c r="N196" i="1"/>
  <c r="I445" i="1"/>
  <c r="H446" i="1"/>
  <c r="N445" i="1"/>
  <c r="N65" i="1"/>
  <c r="H66" i="1"/>
  <c r="I65" i="1"/>
  <c r="I238" i="1"/>
  <c r="N238" i="1"/>
  <c r="H239" i="1"/>
  <c r="N384" i="1"/>
  <c r="H385" i="1"/>
  <c r="I384" i="1"/>
  <c r="N102" i="1"/>
  <c r="H103" i="1"/>
  <c r="I566" i="1"/>
  <c r="N566" i="1"/>
  <c r="H567" i="1"/>
  <c r="I150" i="1"/>
  <c r="N150" i="1"/>
  <c r="H151" i="1"/>
  <c r="N492" i="1"/>
  <c r="H493" i="1"/>
  <c r="I492" i="1"/>
  <c r="I262" i="1"/>
  <c r="N262" i="1"/>
  <c r="H263" i="1"/>
  <c r="N471" i="1"/>
  <c r="H472" i="1"/>
  <c r="I471" i="1"/>
  <c r="H410" i="1"/>
  <c r="I409" i="1"/>
  <c r="N409" i="1"/>
  <c r="N299" i="1"/>
  <c r="H300" i="1"/>
  <c r="I299" i="1"/>
  <c r="N115" i="1"/>
  <c r="H116" i="1"/>
  <c r="N540" i="1"/>
  <c r="I540" i="1"/>
  <c r="I46" i="1"/>
  <c r="N46" i="1"/>
  <c r="H47" i="1"/>
  <c r="N362" i="1"/>
  <c r="H363" i="1"/>
  <c r="I362" i="1"/>
  <c r="I206" i="1"/>
  <c r="N206" i="1"/>
  <c r="H207" i="1"/>
  <c r="I326" i="1"/>
  <c r="N326" i="1"/>
  <c r="H327" i="1"/>
  <c r="H609" i="1" l="1"/>
  <c r="N608" i="1"/>
  <c r="I608" i="1"/>
  <c r="N84" i="1"/>
  <c r="H85" i="1"/>
  <c r="I84" i="1"/>
  <c r="H181" i="1"/>
  <c r="I180" i="1"/>
  <c r="N180" i="1"/>
  <c r="N21" i="1"/>
  <c r="H22" i="1"/>
  <c r="I21" i="1"/>
  <c r="I631" i="1"/>
  <c r="H632" i="1"/>
  <c r="N631" i="1"/>
  <c r="I648" i="1"/>
  <c r="H649" i="1"/>
  <c r="N648" i="1"/>
  <c r="H660" i="1"/>
  <c r="N659" i="1"/>
  <c r="I659" i="1"/>
  <c r="N300" i="1"/>
  <c r="I300" i="1"/>
  <c r="H152" i="1"/>
  <c r="N151" i="1"/>
  <c r="I151" i="1"/>
  <c r="N363" i="1"/>
  <c r="H364" i="1"/>
  <c r="I363" i="1"/>
  <c r="N103" i="1"/>
  <c r="H104" i="1"/>
  <c r="I446" i="1"/>
  <c r="H447" i="1"/>
  <c r="N446" i="1"/>
  <c r="N239" i="1"/>
  <c r="H240" i="1"/>
  <c r="I239" i="1"/>
  <c r="H328" i="1"/>
  <c r="N327" i="1"/>
  <c r="I327" i="1"/>
  <c r="N66" i="1"/>
  <c r="H67" i="1"/>
  <c r="I66" i="1"/>
  <c r="H117" i="1"/>
  <c r="N116" i="1"/>
  <c r="N207" i="1"/>
  <c r="H208" i="1"/>
  <c r="I207" i="1"/>
  <c r="N472" i="1"/>
  <c r="I472" i="1"/>
  <c r="N385" i="1"/>
  <c r="H386" i="1"/>
  <c r="I385" i="1"/>
  <c r="I197" i="1"/>
  <c r="N197" i="1"/>
  <c r="N263" i="1"/>
  <c r="H264" i="1"/>
  <c r="I263" i="1"/>
  <c r="N410" i="1"/>
  <c r="I410" i="1"/>
  <c r="H411" i="1"/>
  <c r="N47" i="1"/>
  <c r="H48" i="1"/>
  <c r="I47" i="1"/>
  <c r="H494" i="1"/>
  <c r="N493" i="1"/>
  <c r="I493" i="1"/>
  <c r="N567" i="1"/>
  <c r="I567" i="1"/>
  <c r="H568" i="1"/>
  <c r="H288" i="1"/>
  <c r="I287" i="1"/>
  <c r="N287" i="1"/>
  <c r="I609" i="1" l="1"/>
  <c r="N609" i="1"/>
  <c r="H610" i="1"/>
  <c r="I181" i="1"/>
  <c r="N181" i="1"/>
  <c r="H182" i="1"/>
  <c r="I22" i="1"/>
  <c r="H23" i="1"/>
  <c r="N22" i="1"/>
  <c r="H86" i="1"/>
  <c r="I85" i="1"/>
  <c r="N85" i="1"/>
  <c r="I649" i="1"/>
  <c r="N649" i="1"/>
  <c r="N660" i="1"/>
  <c r="I660" i="1"/>
  <c r="I632" i="1"/>
  <c r="H633" i="1"/>
  <c r="N632" i="1"/>
  <c r="N411" i="1"/>
  <c r="H412" i="1"/>
  <c r="I411" i="1"/>
  <c r="N240" i="1"/>
  <c r="H241" i="1"/>
  <c r="I240" i="1"/>
  <c r="N364" i="1"/>
  <c r="H365" i="1"/>
  <c r="I364" i="1"/>
  <c r="N447" i="1"/>
  <c r="I447" i="1"/>
  <c r="H448" i="1"/>
  <c r="I494" i="1"/>
  <c r="N494" i="1"/>
  <c r="H495" i="1"/>
  <c r="H569" i="1"/>
  <c r="I568" i="1"/>
  <c r="N568" i="1"/>
  <c r="N264" i="1"/>
  <c r="H265" i="1"/>
  <c r="I264" i="1"/>
  <c r="N67" i="1"/>
  <c r="H68" i="1"/>
  <c r="I67" i="1"/>
  <c r="N288" i="1"/>
  <c r="I288" i="1"/>
  <c r="H289" i="1"/>
  <c r="N152" i="1"/>
  <c r="I152" i="1"/>
  <c r="H153" i="1"/>
  <c r="N386" i="1"/>
  <c r="H387" i="1"/>
  <c r="I386" i="1"/>
  <c r="N48" i="1"/>
  <c r="H49" i="1"/>
  <c r="I48" i="1"/>
  <c r="N208" i="1"/>
  <c r="H209" i="1"/>
  <c r="I208" i="1"/>
  <c r="I328" i="1"/>
  <c r="N328" i="1"/>
  <c r="H329" i="1"/>
  <c r="N104" i="1"/>
  <c r="H105" i="1"/>
  <c r="N117" i="1"/>
  <c r="H118" i="1"/>
  <c r="H611" i="1" l="1"/>
  <c r="I610" i="1"/>
  <c r="N610" i="1"/>
  <c r="H24" i="1"/>
  <c r="N23" i="1"/>
  <c r="I23" i="1"/>
  <c r="I182" i="1"/>
  <c r="N182" i="1"/>
  <c r="H183" i="1"/>
  <c r="H87" i="1"/>
  <c r="N86" i="1"/>
  <c r="I86" i="1"/>
  <c r="I633" i="1"/>
  <c r="H634" i="1"/>
  <c r="N633" i="1"/>
  <c r="I329" i="1"/>
  <c r="N329" i="1"/>
  <c r="H330" i="1"/>
  <c r="H366" i="1"/>
  <c r="I365" i="1"/>
  <c r="N365" i="1"/>
  <c r="H266" i="1"/>
  <c r="I265" i="1"/>
  <c r="N265" i="1"/>
  <c r="N495" i="1"/>
  <c r="I495" i="1"/>
  <c r="H496" i="1"/>
  <c r="N387" i="1"/>
  <c r="H388" i="1"/>
  <c r="I387" i="1"/>
  <c r="H242" i="1"/>
  <c r="I241" i="1"/>
  <c r="N241" i="1"/>
  <c r="H290" i="1"/>
  <c r="I289" i="1"/>
  <c r="N289" i="1"/>
  <c r="N153" i="1"/>
  <c r="H154" i="1"/>
  <c r="I153" i="1"/>
  <c r="N448" i="1"/>
  <c r="H449" i="1"/>
  <c r="I448" i="1"/>
  <c r="N569" i="1"/>
  <c r="H570" i="1"/>
  <c r="I569" i="1"/>
  <c r="N209" i="1"/>
  <c r="H210" i="1"/>
  <c r="I209" i="1"/>
  <c r="N105" i="1"/>
  <c r="H69" i="1"/>
  <c r="I68" i="1"/>
  <c r="N68" i="1"/>
  <c r="H413" i="1"/>
  <c r="I412" i="1"/>
  <c r="N412" i="1"/>
  <c r="N118" i="1"/>
  <c r="N49" i="1"/>
  <c r="H50" i="1"/>
  <c r="I49" i="1"/>
  <c r="I611" i="1" l="1"/>
  <c r="H612" i="1"/>
  <c r="N611" i="1"/>
  <c r="N87" i="1"/>
  <c r="H88" i="1"/>
  <c r="I87" i="1"/>
  <c r="H184" i="1"/>
  <c r="N183" i="1"/>
  <c r="I183" i="1"/>
  <c r="N24" i="1"/>
  <c r="H25" i="1"/>
  <c r="I24" i="1"/>
  <c r="I634" i="1"/>
  <c r="N634" i="1"/>
  <c r="H635" i="1"/>
  <c r="H450" i="1"/>
  <c r="N449" i="1"/>
  <c r="I449" i="1"/>
  <c r="I366" i="1"/>
  <c r="N366" i="1"/>
  <c r="H367" i="1"/>
  <c r="N154" i="1"/>
  <c r="H155" i="1"/>
  <c r="I154" i="1"/>
  <c r="N266" i="1"/>
  <c r="I266" i="1"/>
  <c r="H267" i="1"/>
  <c r="N210" i="1"/>
  <c r="H211" i="1"/>
  <c r="I210" i="1"/>
  <c r="I413" i="1"/>
  <c r="N413" i="1"/>
  <c r="H414" i="1"/>
  <c r="N388" i="1"/>
  <c r="H389" i="1"/>
  <c r="I388" i="1"/>
  <c r="N330" i="1"/>
  <c r="H331" i="1"/>
  <c r="I330" i="1"/>
  <c r="N50" i="1"/>
  <c r="H51" i="1"/>
  <c r="I50" i="1"/>
  <c r="I69" i="1"/>
  <c r="N69" i="1"/>
  <c r="H70" i="1"/>
  <c r="H497" i="1"/>
  <c r="N496" i="1"/>
  <c r="I496" i="1"/>
  <c r="N242" i="1"/>
  <c r="I242" i="1"/>
  <c r="H243" i="1"/>
  <c r="I570" i="1"/>
  <c r="N570" i="1"/>
  <c r="H571" i="1"/>
  <c r="N290" i="1"/>
  <c r="I290" i="1"/>
  <c r="I612" i="1" l="1"/>
  <c r="N612" i="1"/>
  <c r="H613" i="1"/>
  <c r="N88" i="1"/>
  <c r="H89" i="1"/>
  <c r="I88" i="1"/>
  <c r="H26" i="1"/>
  <c r="N25" i="1"/>
  <c r="I25" i="1"/>
  <c r="H185" i="1"/>
  <c r="I184" i="1"/>
  <c r="N184" i="1"/>
  <c r="H636" i="1"/>
  <c r="I635" i="1"/>
  <c r="N635" i="1"/>
  <c r="H390" i="1"/>
  <c r="I389" i="1"/>
  <c r="N389" i="1"/>
  <c r="N267" i="1"/>
  <c r="H268" i="1"/>
  <c r="I267" i="1"/>
  <c r="I367" i="1"/>
  <c r="N367" i="1"/>
  <c r="H368" i="1"/>
  <c r="I414" i="1"/>
  <c r="N414" i="1"/>
  <c r="N571" i="1"/>
  <c r="I571" i="1"/>
  <c r="H572" i="1"/>
  <c r="N243" i="1"/>
  <c r="H244" i="1"/>
  <c r="I243" i="1"/>
  <c r="N155" i="1"/>
  <c r="H156" i="1"/>
  <c r="I155" i="1"/>
  <c r="H498" i="1"/>
  <c r="N497" i="1"/>
  <c r="I497" i="1"/>
  <c r="N331" i="1"/>
  <c r="H332" i="1"/>
  <c r="I331" i="1"/>
  <c r="N51" i="1"/>
  <c r="H52" i="1"/>
  <c r="I51" i="1"/>
  <c r="I70" i="1"/>
  <c r="N70" i="1"/>
  <c r="H71" i="1"/>
  <c r="N211" i="1"/>
  <c r="H212" i="1"/>
  <c r="I211" i="1"/>
  <c r="N450" i="1"/>
  <c r="H451" i="1"/>
  <c r="I450" i="1"/>
  <c r="N613" i="1" l="1"/>
  <c r="I613" i="1"/>
  <c r="H614" i="1"/>
  <c r="N185" i="1"/>
  <c r="I185" i="1"/>
  <c r="N26" i="1"/>
  <c r="H27" i="1"/>
  <c r="I26" i="1"/>
  <c r="N89" i="1"/>
  <c r="H90" i="1"/>
  <c r="I89" i="1"/>
  <c r="N636" i="1"/>
  <c r="H637" i="1"/>
  <c r="I636" i="1"/>
  <c r="H213" i="1"/>
  <c r="I212" i="1"/>
  <c r="N212" i="1"/>
  <c r="H333" i="1"/>
  <c r="I332" i="1"/>
  <c r="N332" i="1"/>
  <c r="H157" i="1"/>
  <c r="I156" i="1"/>
  <c r="N156" i="1"/>
  <c r="H269" i="1"/>
  <c r="I268" i="1"/>
  <c r="N268" i="1"/>
  <c r="N71" i="1"/>
  <c r="H72" i="1"/>
  <c r="I71" i="1"/>
  <c r="I498" i="1"/>
  <c r="N498" i="1"/>
  <c r="H245" i="1"/>
  <c r="N244" i="1"/>
  <c r="I244" i="1"/>
  <c r="H573" i="1"/>
  <c r="I572" i="1"/>
  <c r="N572" i="1"/>
  <c r="H53" i="1"/>
  <c r="I52" i="1"/>
  <c r="N52" i="1"/>
  <c r="H452" i="1"/>
  <c r="I451" i="1"/>
  <c r="N451" i="1"/>
  <c r="N368" i="1"/>
  <c r="I368" i="1"/>
  <c r="I390" i="1"/>
  <c r="H391" i="1"/>
  <c r="N390" i="1"/>
  <c r="I614" i="1" l="1"/>
  <c r="N614" i="1"/>
  <c r="H615" i="1"/>
  <c r="I27" i="1"/>
  <c r="H28" i="1"/>
  <c r="N27" i="1"/>
  <c r="I90" i="1"/>
  <c r="H91" i="1"/>
  <c r="N90" i="1"/>
  <c r="N637" i="1"/>
  <c r="I637" i="1"/>
  <c r="N573" i="1"/>
  <c r="H574" i="1"/>
  <c r="I573" i="1"/>
  <c r="I333" i="1"/>
  <c r="N333" i="1"/>
  <c r="H334" i="1"/>
  <c r="I391" i="1"/>
  <c r="N391" i="1"/>
  <c r="H392" i="1"/>
  <c r="N452" i="1"/>
  <c r="H453" i="1"/>
  <c r="I452" i="1"/>
  <c r="I245" i="1"/>
  <c r="N245" i="1"/>
  <c r="H246" i="1"/>
  <c r="I269" i="1"/>
  <c r="N269" i="1"/>
  <c r="I53" i="1"/>
  <c r="N53" i="1"/>
  <c r="H54" i="1"/>
  <c r="I157" i="1"/>
  <c r="N157" i="1"/>
  <c r="H158" i="1"/>
  <c r="N72" i="1"/>
  <c r="H73" i="1"/>
  <c r="I72" i="1"/>
  <c r="I213" i="1"/>
  <c r="N213" i="1"/>
  <c r="H214" i="1"/>
  <c r="H616" i="1" l="1"/>
  <c r="I615" i="1"/>
  <c r="N615" i="1"/>
  <c r="I91" i="1"/>
  <c r="N91" i="1"/>
  <c r="H92" i="1"/>
  <c r="H29" i="1"/>
  <c r="I28" i="1"/>
  <c r="N28" i="1"/>
  <c r="N392" i="1"/>
  <c r="H393" i="1"/>
  <c r="I392" i="1"/>
  <c r="I214" i="1"/>
  <c r="N214" i="1"/>
  <c r="H215" i="1"/>
  <c r="I246" i="1"/>
  <c r="N246" i="1"/>
  <c r="H247" i="1"/>
  <c r="I54" i="1"/>
  <c r="N54" i="1"/>
  <c r="H55" i="1"/>
  <c r="I334" i="1"/>
  <c r="N334" i="1"/>
  <c r="H335" i="1"/>
  <c r="N73" i="1"/>
  <c r="H74" i="1"/>
  <c r="I73" i="1"/>
  <c r="I453" i="1"/>
  <c r="H454" i="1"/>
  <c r="N453" i="1"/>
  <c r="I158" i="1"/>
  <c r="N158" i="1"/>
  <c r="H159" i="1"/>
  <c r="I574" i="1"/>
  <c r="N574" i="1"/>
  <c r="H575" i="1"/>
  <c r="I616" i="1" l="1"/>
  <c r="H617" i="1"/>
  <c r="N616" i="1"/>
  <c r="I29" i="1"/>
  <c r="N29" i="1"/>
  <c r="H30" i="1"/>
  <c r="N92" i="1"/>
  <c r="I92" i="1"/>
  <c r="I454" i="1"/>
  <c r="N454" i="1"/>
  <c r="H336" i="1"/>
  <c r="I335" i="1"/>
  <c r="N335" i="1"/>
  <c r="N575" i="1"/>
  <c r="I575" i="1"/>
  <c r="N215" i="1"/>
  <c r="H216" i="1"/>
  <c r="I215" i="1"/>
  <c r="N55" i="1"/>
  <c r="H56" i="1"/>
  <c r="I55" i="1"/>
  <c r="N74" i="1"/>
  <c r="I74" i="1"/>
  <c r="H160" i="1"/>
  <c r="N159" i="1"/>
  <c r="I159" i="1"/>
  <c r="N247" i="1"/>
  <c r="H248" i="1"/>
  <c r="I247" i="1"/>
  <c r="N393" i="1"/>
  <c r="H394" i="1"/>
  <c r="I393" i="1"/>
  <c r="H618" i="1" l="1"/>
  <c r="N617" i="1"/>
  <c r="I617" i="1"/>
  <c r="I30" i="1"/>
  <c r="N30" i="1"/>
  <c r="H31" i="1"/>
  <c r="N248" i="1"/>
  <c r="H249" i="1"/>
  <c r="I248" i="1"/>
  <c r="N56" i="1"/>
  <c r="I56" i="1"/>
  <c r="N160" i="1"/>
  <c r="I160" i="1"/>
  <c r="H161" i="1"/>
  <c r="N336" i="1"/>
  <c r="H337" i="1"/>
  <c r="I336" i="1"/>
  <c r="N216" i="1"/>
  <c r="H217" i="1"/>
  <c r="I216" i="1"/>
  <c r="N394" i="1"/>
  <c r="H395" i="1"/>
  <c r="I394" i="1"/>
  <c r="I618" i="1" l="1"/>
  <c r="N618" i="1"/>
  <c r="H619" i="1"/>
  <c r="I31" i="1"/>
  <c r="H32" i="1"/>
  <c r="N31" i="1"/>
  <c r="I337" i="1"/>
  <c r="N337" i="1"/>
  <c r="H338" i="1"/>
  <c r="H218" i="1"/>
  <c r="I217" i="1"/>
  <c r="N217" i="1"/>
  <c r="N161" i="1"/>
  <c r="H162" i="1"/>
  <c r="I161" i="1"/>
  <c r="N395" i="1"/>
  <c r="H396" i="1"/>
  <c r="I395" i="1"/>
  <c r="H250" i="1"/>
  <c r="I249" i="1"/>
  <c r="N249" i="1"/>
  <c r="I619" i="1" l="1"/>
  <c r="N619" i="1"/>
  <c r="N32" i="1"/>
  <c r="H33" i="1"/>
  <c r="I32" i="1"/>
  <c r="N250" i="1"/>
  <c r="I250" i="1"/>
  <c r="H251" i="1"/>
  <c r="N218" i="1"/>
  <c r="I218" i="1"/>
  <c r="H219" i="1"/>
  <c r="I338" i="1"/>
  <c r="N338" i="1"/>
  <c r="H339" i="1"/>
  <c r="N396" i="1"/>
  <c r="H397" i="1"/>
  <c r="I396" i="1"/>
  <c r="N162" i="1"/>
  <c r="H163" i="1"/>
  <c r="I162" i="1"/>
  <c r="I33" i="1" l="1"/>
  <c r="N33" i="1"/>
  <c r="H34" i="1"/>
  <c r="N219" i="1"/>
  <c r="H220" i="1"/>
  <c r="I219" i="1"/>
  <c r="N163" i="1"/>
  <c r="H164" i="1"/>
  <c r="I163" i="1"/>
  <c r="H398" i="1"/>
  <c r="I397" i="1"/>
  <c r="N397" i="1"/>
  <c r="N251" i="1"/>
  <c r="H252" i="1"/>
  <c r="I251" i="1"/>
  <c r="N339" i="1"/>
  <c r="I339" i="1"/>
  <c r="H340" i="1"/>
  <c r="N34" i="1" l="1"/>
  <c r="H35" i="1"/>
  <c r="I34" i="1"/>
  <c r="H165" i="1"/>
  <c r="I164" i="1"/>
  <c r="N164" i="1"/>
  <c r="N252" i="1"/>
  <c r="I252" i="1"/>
  <c r="I398" i="1"/>
  <c r="H399" i="1"/>
  <c r="N398" i="1"/>
  <c r="H221" i="1"/>
  <c r="N220" i="1"/>
  <c r="I220" i="1"/>
  <c r="H341" i="1"/>
  <c r="N340" i="1"/>
  <c r="I340" i="1"/>
  <c r="H36" i="1" l="1"/>
  <c r="I35" i="1"/>
  <c r="N35" i="1"/>
  <c r="N341" i="1"/>
  <c r="H342" i="1"/>
  <c r="I341" i="1"/>
  <c r="I221" i="1"/>
  <c r="N221" i="1"/>
  <c r="H222" i="1"/>
  <c r="N399" i="1"/>
  <c r="I399" i="1"/>
  <c r="I165" i="1"/>
  <c r="N165" i="1"/>
  <c r="H166" i="1"/>
  <c r="N36" i="1" l="1"/>
  <c r="I36" i="1"/>
  <c r="H37" i="1"/>
  <c r="I222" i="1"/>
  <c r="N222" i="1"/>
  <c r="H223" i="1"/>
  <c r="I166" i="1"/>
  <c r="N166" i="1"/>
  <c r="H167" i="1"/>
  <c r="I342" i="1"/>
  <c r="N342" i="1"/>
  <c r="H343" i="1"/>
  <c r="I37" i="1" l="1"/>
  <c r="N37" i="1"/>
  <c r="H168" i="1"/>
  <c r="N167" i="1"/>
  <c r="I167" i="1"/>
  <c r="N223" i="1"/>
  <c r="H224" i="1"/>
  <c r="I223" i="1"/>
  <c r="H344" i="1"/>
  <c r="I343" i="1"/>
  <c r="N343" i="1"/>
  <c r="N224" i="1" l="1"/>
  <c r="H225" i="1"/>
  <c r="I224" i="1"/>
  <c r="N344" i="1"/>
  <c r="H345" i="1"/>
  <c r="I344" i="1"/>
  <c r="N168" i="1"/>
  <c r="I168" i="1"/>
  <c r="H169" i="1"/>
  <c r="I345" i="1" l="1"/>
  <c r="N345" i="1"/>
  <c r="H346" i="1"/>
  <c r="H226" i="1"/>
  <c r="I225" i="1"/>
  <c r="N225" i="1"/>
  <c r="N169" i="1"/>
  <c r="H170" i="1"/>
  <c r="I169" i="1"/>
  <c r="N170" i="1" l="1"/>
  <c r="I170" i="1"/>
  <c r="I346" i="1"/>
  <c r="N346" i="1"/>
  <c r="N226" i="1"/>
  <c r="I226" i="1"/>
  <c r="H227" i="1"/>
  <c r="N227" i="1" l="1"/>
  <c r="H228" i="1"/>
  <c r="I227" i="1"/>
  <c r="N228" i="1" l="1"/>
  <c r="I22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Baldwin Bonney, Justin</author>
  </authors>
  <commentList>
    <comment ref="B21" authorId="0" shapeId="0" xr:uid="{477F5EB1-8B8F-4398-B835-8D1E2EE153A4}">
      <text>
        <r>
          <rPr>
            <b/>
            <sz val="9"/>
            <color indexed="81"/>
            <rFont val="Tahoma"/>
            <family val="2"/>
          </rPr>
          <t>Baldwin Bonney, Justin:</t>
        </r>
        <r>
          <rPr>
            <sz val="9"/>
            <color indexed="81"/>
            <rFont val="Tahoma"/>
            <family val="2"/>
          </rPr>
          <t xml:space="preserve">
Mix of 3911000 and 391101</t>
        </r>
      </text>
    </comment>
    <comment ref="C21" authorId="0" shapeId="0" xr:uid="{9773E537-2599-4ECC-8873-693F184E3095}">
      <text>
        <r>
          <rPr>
            <b/>
            <sz val="9"/>
            <color indexed="81"/>
            <rFont val="Tahoma"/>
            <family val="2"/>
          </rPr>
          <t>Baldwin Bonney, Justin:</t>
        </r>
        <r>
          <rPr>
            <sz val="9"/>
            <color indexed="81"/>
            <rFont val="Tahoma"/>
            <family val="2"/>
          </rPr>
          <t xml:space="preserve">
Fully Accrued
</t>
        </r>
      </text>
    </comment>
    <comment ref="W21" authorId="0" shapeId="0" xr:uid="{00000000-0006-0000-0100-000001000000}">
      <text>
        <r>
          <rPr>
            <b/>
            <sz val="9"/>
            <color indexed="81"/>
            <rFont val="Tahoma"/>
            <family val="2"/>
          </rPr>
          <t>Baldwin Bonney, Justin:</t>
        </r>
        <r>
          <rPr>
            <sz val="9"/>
            <color indexed="81"/>
            <rFont val="Tahoma"/>
            <family val="2"/>
          </rPr>
          <t xml:space="preserve">
As total of 'Fully Accrued' is $491,371 - at least these amounts are fully accrued.
</t>
        </r>
      </text>
    </comment>
    <comment ref="C22" authorId="0" shapeId="0" xr:uid="{2E14A580-7C0B-481C-AD19-AF1598FD004B}">
      <text>
        <r>
          <rPr>
            <b/>
            <sz val="9"/>
            <color indexed="81"/>
            <rFont val="Tahoma"/>
            <family val="2"/>
          </rPr>
          <t>Baldwin Bonney, Justin:</t>
        </r>
        <r>
          <rPr>
            <sz val="9"/>
            <color indexed="81"/>
            <rFont val="Tahoma"/>
            <family val="2"/>
          </rPr>
          <t xml:space="preserve">
Fully Accrued
</t>
        </r>
      </text>
    </comment>
    <comment ref="G24" authorId="0" shapeId="0" xr:uid="{CB298AC0-0FC5-4AC7-8F82-C1FD381F7658}">
      <text>
        <r>
          <rPr>
            <b/>
            <sz val="9"/>
            <color indexed="81"/>
            <rFont val="Tahoma"/>
            <family val="2"/>
          </rPr>
          <t>Baldwin Bonney, Justin:</t>
        </r>
        <r>
          <rPr>
            <sz val="9"/>
            <color indexed="81"/>
            <rFont val="Tahoma"/>
            <family val="2"/>
          </rPr>
          <t xml:space="preserve">
TRN TO - 8/21 - 02806453
No Documentation in 02806453 Folder
Started 2/2017
This is an AFUDC Asset
Conclusion - appropriate in 2017
TTP 12/2017
CMPLT 06/2018</t>
        </r>
      </text>
    </comment>
    <comment ref="E25" authorId="0" shapeId="0" xr:uid="{D6BAE833-621F-488C-B7E7-B5603BF8DDA6}">
      <text>
        <r>
          <rPr>
            <b/>
            <sz val="9"/>
            <color indexed="81"/>
            <rFont val="Tahoma"/>
            <family val="2"/>
          </rPr>
          <t>Baldwin Bonney, Justin:</t>
        </r>
        <r>
          <rPr>
            <sz val="9"/>
            <color indexed="81"/>
            <rFont val="Tahoma"/>
            <family val="2"/>
          </rPr>
          <t xml:space="preserve">
ED.AN are cap specific - appears appropriate</t>
        </r>
      </text>
    </comment>
    <comment ref="G25" authorId="0" shapeId="0" xr:uid="{CEFF442E-AE2A-4254-BC67-C892BF102617}">
      <text>
        <r>
          <rPr>
            <b/>
            <sz val="9"/>
            <color indexed="81"/>
            <rFont val="Tahoma"/>
            <family val="2"/>
          </rPr>
          <t>Baldwin Bonney, Justin:</t>
        </r>
        <r>
          <rPr>
            <sz val="9"/>
            <color indexed="81"/>
            <rFont val="Tahoma"/>
            <family val="2"/>
          </rPr>
          <t xml:space="preserve">
Capital Specific Projects for CD.WA - Appear Appropriate</t>
        </r>
      </text>
    </comment>
    <comment ref="AN29" authorId="0" shapeId="0" xr:uid="{77557869-5849-4DB6-95BB-46D28E9D9084}">
      <text>
        <r>
          <rPr>
            <b/>
            <sz val="9"/>
            <color indexed="81"/>
            <rFont val="Tahoma"/>
            <family val="2"/>
          </rPr>
          <t>Baldwin Bonney, Justin:</t>
        </r>
        <r>
          <rPr>
            <sz val="9"/>
            <color indexed="81"/>
            <rFont val="Tahoma"/>
            <family val="2"/>
          </rPr>
          <t xml:space="preserve">
Remainder in </t>
        </r>
      </text>
    </comment>
    <comment ref="AP29" authorId="0" shapeId="0" xr:uid="{5BED3AE8-D825-423E-9E7C-F23067F02DBF}">
      <text>
        <r>
          <rPr>
            <b/>
            <sz val="9"/>
            <color indexed="81"/>
            <rFont val="Tahoma"/>
            <family val="2"/>
          </rPr>
          <t>Baldwin Bonney, Justin:</t>
        </r>
        <r>
          <rPr>
            <sz val="9"/>
            <color indexed="81"/>
            <rFont val="Tahoma"/>
            <family val="2"/>
          </rPr>
          <t xml:space="preserve">
3,157 in CD.ID.391100,   43 in CD.ID.391100-AFC</t>
        </r>
      </text>
    </comment>
    <comment ref="D52" authorId="0" shapeId="0" xr:uid="{E9D25A01-9CD1-4D0A-AFF6-049DBE80B7FF}">
      <text>
        <r>
          <rPr>
            <b/>
            <sz val="9"/>
            <color indexed="81"/>
            <rFont val="Tahoma"/>
            <family val="2"/>
          </rPr>
          <t>Baldwin Bonney, Justin:</t>
        </r>
        <r>
          <rPr>
            <sz val="9"/>
            <color indexed="81"/>
            <rFont val="Tahoma"/>
            <family val="2"/>
          </rPr>
          <t xml:space="preserve">
Transferred in 8/2021 From UPS Refresh Pullman Office.  Originally in 391100, as such, believed to be within 2021 balance.</t>
        </r>
      </text>
    </comment>
    <comment ref="E56" authorId="0" shapeId="0" xr:uid="{B8FDE1A6-C2EF-4C9E-AC8C-7293DB8366D3}">
      <text>
        <r>
          <rPr>
            <b/>
            <sz val="9"/>
            <color indexed="81"/>
            <rFont val="Tahoma"/>
            <family val="2"/>
          </rPr>
          <t>Baldwin Bonney, Justin:</t>
        </r>
        <r>
          <rPr>
            <sz val="9"/>
            <color indexed="81"/>
            <rFont val="Tahoma"/>
            <family val="2"/>
          </rPr>
          <t xml:space="preserve">
Other discrepencies followed - assets in CD.AN are from Blanket projects - $45 K presumed due to blanket and timing of unitization.</t>
        </r>
      </text>
    </comment>
    <comment ref="F56" authorId="0" shapeId="0" xr:uid="{DCDF37CF-A109-42F4-9732-87F52A1B06F6}">
      <text>
        <r>
          <rPr>
            <b/>
            <sz val="9"/>
            <color indexed="81"/>
            <rFont val="Tahoma"/>
            <family val="2"/>
          </rPr>
          <t>Baldwin Bonney, Justin:</t>
        </r>
        <r>
          <rPr>
            <sz val="9"/>
            <color indexed="81"/>
            <rFont val="Tahoma"/>
            <family val="2"/>
          </rPr>
          <t xml:space="preserve">
Capital Addition - 11405018 - Unitized 8/2021 (originally 390100)</t>
        </r>
      </text>
    </comment>
    <comment ref="G56" authorId="0" shapeId="0" xr:uid="{DEED865B-CD60-4228-AEBD-FC3CCEB100E5}">
      <text>
        <r>
          <rPr>
            <b/>
            <sz val="9"/>
            <color indexed="81"/>
            <rFont val="Tahoma"/>
            <family val="2"/>
          </rPr>
          <t>Baldwin Bonney, Justin:</t>
        </r>
        <r>
          <rPr>
            <sz val="9"/>
            <color indexed="81"/>
            <rFont val="Tahoma"/>
            <family val="2"/>
          </rPr>
          <t xml:space="preserve">
Project 11405018 - 
Went in service in 2019, to 390100, Unitized in 2021</t>
        </r>
      </text>
    </comment>
    <comment ref="E68" authorId="0" shapeId="0" xr:uid="{06FE0773-DE8E-4C9F-B893-8E71B5ABD37D}">
      <text>
        <r>
          <rPr>
            <b/>
            <sz val="9"/>
            <color indexed="81"/>
            <rFont val="Tahoma"/>
            <family val="2"/>
          </rPr>
          <t>Baldwin Bonney, Justin:</t>
        </r>
        <r>
          <rPr>
            <sz val="9"/>
            <color indexed="81"/>
            <rFont val="Tahoma"/>
            <family val="2"/>
          </rPr>
          <t xml:space="preserve">
Conversion Asset - Appropriate
</t>
        </r>
      </text>
    </comment>
    <comment ref="E69" authorId="0" shapeId="0" xr:uid="{E84E2622-3B93-4B87-A450-1EEC90661B87}">
      <text>
        <r>
          <rPr>
            <b/>
            <sz val="9"/>
            <color indexed="81"/>
            <rFont val="Tahoma"/>
            <family val="2"/>
          </rPr>
          <t>Baldwin Bonney, Justin:</t>
        </r>
        <r>
          <rPr>
            <sz val="9"/>
            <color indexed="81"/>
            <rFont val="Tahoma"/>
            <family val="2"/>
          </rPr>
          <t xml:space="preserve">
Unitized in 2021, Deer Park Service Center - 11405018.  Originally in 390100 (TTP/106)</t>
        </r>
      </text>
    </comment>
    <comment ref="D71" authorId="0" shapeId="0" xr:uid="{3A45E981-7A39-452E-84CA-5533B524A3AA}">
      <text>
        <r>
          <rPr>
            <b/>
            <sz val="9"/>
            <color indexed="81"/>
            <rFont val="Tahoma"/>
            <family val="2"/>
          </rPr>
          <t>Baldwin Bonney, Justin:</t>
        </r>
        <r>
          <rPr>
            <sz val="9"/>
            <color indexed="81"/>
            <rFont val="Tahoma"/>
            <family val="2"/>
          </rPr>
          <t xml:space="preserve">
Remaining Difference can be attributed to CD.AA</t>
        </r>
      </text>
    </comment>
    <comment ref="E75" authorId="0" shapeId="0" xr:uid="{884CD478-B032-4436-9459-5BFF6CCCBDA6}">
      <text>
        <r>
          <rPr>
            <b/>
            <sz val="9"/>
            <color indexed="81"/>
            <rFont val="Tahoma"/>
            <family val="2"/>
          </rPr>
          <t>Baldwin Bonney, Justin:</t>
        </r>
        <r>
          <rPr>
            <sz val="9"/>
            <color indexed="81"/>
            <rFont val="Tahoma"/>
            <family val="2"/>
          </rPr>
          <t xml:space="preserve">
 Capital Specific 09805985 - All in 2019, all estimated to 394000</t>
        </r>
      </text>
    </comment>
    <comment ref="G75" authorId="0" shapeId="0" xr:uid="{AB42878F-F2B8-4A36-825E-AAD5DE960C76}">
      <text>
        <r>
          <rPr>
            <b/>
            <sz val="9"/>
            <color indexed="81"/>
            <rFont val="Tahoma"/>
            <family val="2"/>
          </rPr>
          <t>Baldwin Bonney, Justin:</t>
        </r>
        <r>
          <rPr>
            <sz val="9"/>
            <color indexed="81"/>
            <rFont val="Tahoma"/>
            <family val="2"/>
          </rPr>
          <t xml:space="preserve">
Prjct 12500011 Unitized in 2020, origially TTP 2019 to 390100 - total $9,882.03
Project 11405018 Unitizied in 2021, origiallny TTP 2019 to 390100 - total $13,561.80</t>
        </r>
      </text>
    </comment>
    <comment ref="E76" authorId="0" shapeId="0" xr:uid="{A76E8388-D2AF-44C8-A151-F3266B0DA156}">
      <text>
        <r>
          <rPr>
            <b/>
            <sz val="9"/>
            <color indexed="81"/>
            <rFont val="Tahoma"/>
            <family val="2"/>
          </rPr>
          <t>Baldwin Bonney, Justin:</t>
        </r>
        <r>
          <rPr>
            <sz val="9"/>
            <color indexed="81"/>
            <rFont val="Tahoma"/>
            <family val="2"/>
          </rPr>
          <t xml:space="preserve">
Capital Specific Project TTP and unitized in 2020 - estimate to 394000 - Appropriate</t>
        </r>
      </text>
    </comment>
    <comment ref="F76" authorId="0" shapeId="0" xr:uid="{38825BAD-7F07-441D-BAA6-809A48B2DD44}">
      <text>
        <r>
          <rPr>
            <b/>
            <sz val="9"/>
            <color indexed="81"/>
            <rFont val="Tahoma"/>
            <family val="2"/>
          </rPr>
          <t>Baldwin Bonney, Justin:</t>
        </r>
        <r>
          <rPr>
            <sz val="9"/>
            <color indexed="81"/>
            <rFont val="Tahoma"/>
            <family val="2"/>
          </rPr>
          <t xml:space="preserve">
Capital Specific 90105517, TTP to 394000 and unitized in 2020 - Appropriate </t>
        </r>
      </text>
    </comment>
    <comment ref="W79" authorId="0" shapeId="0" xr:uid="{00000000-0006-0000-0100-000002000000}">
      <text>
        <r>
          <rPr>
            <b/>
            <sz val="9"/>
            <color indexed="81"/>
            <rFont val="Tahoma"/>
            <family val="2"/>
          </rPr>
          <t>Baldwin Bonney, Justin:</t>
        </r>
        <r>
          <rPr>
            <sz val="9"/>
            <color indexed="81"/>
            <rFont val="Tahoma"/>
            <family val="2"/>
          </rPr>
          <t xml:space="preserve">
Will adjust when total received from John, but all one allocation wo total will agree for adjustment
</t>
        </r>
      </text>
    </comment>
    <comment ref="W102" authorId="0" shapeId="0" xr:uid="{00000000-0006-0000-0100-000003000000}">
      <text>
        <r>
          <rPr>
            <b/>
            <sz val="9"/>
            <color indexed="81"/>
            <rFont val="Tahoma"/>
            <family val="2"/>
          </rPr>
          <t>Baldwin Bonney, Justin:</t>
        </r>
        <r>
          <rPr>
            <sz val="9"/>
            <color indexed="81"/>
            <rFont val="Tahoma"/>
            <family val="2"/>
          </rPr>
          <t xml:space="preserve">
Only ED.WA affected by change.  Can update with actuals, but will amount to the same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<sst xmlns="http://schemas.openxmlformats.org/spreadsheetml/2006/main" count="842" uniqueCount="148">
  <si>
    <t>Net Value Report By Depr Group, Gl Account, Utility Account, and Vintage</t>
  </si>
  <si>
    <t>Avista Corp</t>
  </si>
  <si>
    <t xml:space="preserve">Month: </t>
  </si>
  <si>
    <t>Company</t>
  </si>
  <si>
    <t>Depr Group</t>
  </si>
  <si>
    <t>GL Account</t>
  </si>
  <si>
    <t>Utility Account</t>
  </si>
  <si>
    <t>Vintage</t>
  </si>
  <si>
    <t>Accum Cost</t>
  </si>
  <si>
    <t>Alloc Reserve</t>
  </si>
  <si>
    <t>Net Value</t>
  </si>
  <si>
    <t>AVISTA</t>
  </si>
  <si>
    <t>CD.AA.391000 GENERAL PLANT-OFFICE F</t>
  </si>
  <si>
    <t>101000 PLANT IN SERVICE OWNED</t>
  </si>
  <si>
    <t>CD-391000 GEN PLT-OFFICE FURN &amp; EQ</t>
  </si>
  <si>
    <t>Util Account Subtotal</t>
  </si>
  <si>
    <t>GL Account Subtotal</t>
  </si>
  <si>
    <t>106000 CCNC (PP)</t>
  </si>
  <si>
    <t>Depr Group Subtotal</t>
  </si>
  <si>
    <t>CD.AA.391000-AFC-GENERAL PLANT-OFFI</t>
  </si>
  <si>
    <t>182332 REG ASSET - AFUDC (CCNC)</t>
  </si>
  <si>
    <t>182332 REG ASSET - AFUDC (PIS)</t>
  </si>
  <si>
    <t>CD.AA.391100 GENERAL PLANT-COMPUTER</t>
  </si>
  <si>
    <t>CD-391100 GEN PLT-COMPUTER HARDWARE</t>
  </si>
  <si>
    <t>CD.AA.391100-AFC-GENERAL PLANT-COMP</t>
  </si>
  <si>
    <t>CD.AA.391101 GENERAL PLANT-COMPUTER</t>
  </si>
  <si>
    <t>CD-391101 GEN PLT-COMP HRDWR (LIFE)</t>
  </si>
  <si>
    <t>CD.AA.391101-AFC-GENERAL PLANT-COMP</t>
  </si>
  <si>
    <t>CD.AA.391120 GENERAL PLANT-COMPUTER</t>
  </si>
  <si>
    <t>CD-391120 GEN PLT-COMPUTER HARDWARE</t>
  </si>
  <si>
    <t>CD.AA.391121 GENERAL PLANT-COMPUTER</t>
  </si>
  <si>
    <t>CD-391121 GEN PLT-COMPUTER HARDWARE</t>
  </si>
  <si>
    <t>CD.AA.393000 GENERAL PLANT-STORES E</t>
  </si>
  <si>
    <t>CD-393000 GEN PLT-STORES EQUIPMENT</t>
  </si>
  <si>
    <t>CD.AA.394000 GENERAL PLANT-TOOLS, S</t>
  </si>
  <si>
    <t>CD-394000 GEN PLT-TOOLS,SHOP&amp;GAR EQ</t>
  </si>
  <si>
    <t>CD.AA.394000-AFC-GENERAL PLANT-TOOL</t>
  </si>
  <si>
    <t>CD.AA.395000 GENERAL PLANT - LABORA</t>
  </si>
  <si>
    <t>CD-395000 GEN PLT-LABORATORY EQUIP</t>
  </si>
  <si>
    <t>CD.AA.397000 GENERAL PLANT-COMMUNIC</t>
  </si>
  <si>
    <t>CD-397000 GEN PLT-COMMUNICATION EQ</t>
  </si>
  <si>
    <t>CD.AA.397000-AFC-GENERAL PLANT-COMM</t>
  </si>
  <si>
    <t>CD.AA.397200 GENERAL PLANT-COMMUNIC</t>
  </si>
  <si>
    <t>CD-397200 GEN PLT-COMMUN EQ-PORT HH</t>
  </si>
  <si>
    <t>CD.AA.397200-AFC-GENERAL PLANT-COMM</t>
  </si>
  <si>
    <t>CD.AA.398000 GENERAL PLANT-MISC EQU</t>
  </si>
  <si>
    <t>CD-398000 GEN PLT-MISC EQUIPMENT</t>
  </si>
  <si>
    <t>CD.AA.398000-AFC-GENERAL PLANT-MISC</t>
  </si>
  <si>
    <t>CD.AN.391100 GENERAL PLANT-COMPUTER</t>
  </si>
  <si>
    <t>CD.AN.391100-AFC-GENERAL PLANT-COMP</t>
  </si>
  <si>
    <t>CD.AN.393000 GENERAL PLANT-STORES E</t>
  </si>
  <si>
    <t>CD.AN.393000-AFC-GENERAL PLANT-STOR</t>
  </si>
  <si>
    <t>CD.AN.394000 GENERAL PLANT-TOOLS, S</t>
  </si>
  <si>
    <t>CD.AN.394000-AFC-GENERAL PLANT-TOOL</t>
  </si>
  <si>
    <t>CD.AN.397000 GENERAL PLANT-COMMUNIC</t>
  </si>
  <si>
    <t>CD.AN.397000-AFC-GENERAL PLANT-COMM</t>
  </si>
  <si>
    <t>CD.AN.397200 GENERAL PLANT-COMMUNIC</t>
  </si>
  <si>
    <t>CD.AN.398000 GENERAL PLANT-MISC EQU</t>
  </si>
  <si>
    <t>CD.ID.391000 GENERAL PLANT-OFFICE F</t>
  </si>
  <si>
    <t>CD.ID.393000 GENERAL PLANT-STORES E</t>
  </si>
  <si>
    <t>CD.ID.393000-AFC-GENERAL PLANT-STOR</t>
  </si>
  <si>
    <t>CD.ID.394000 GENERAL PLANT-TOOLS, S</t>
  </si>
  <si>
    <t>CD.ID.394000-AFC-GENERAL PLANT-TOOL</t>
  </si>
  <si>
    <t>CD.ID.397000 GENERAL PLANT-COMMUNIC</t>
  </si>
  <si>
    <t>CD.ID.397000-AFC-GENERAL PLANT-COMM</t>
  </si>
  <si>
    <t>CD.ID.398000 GENERAL PLANT-MISC EQU</t>
  </si>
  <si>
    <t>CD.WA.391000 GENERAL PLANT-OFFICE F</t>
  </si>
  <si>
    <t>CD.WA.391100 GENERAL PLANT - COMPUT</t>
  </si>
  <si>
    <t>CD.WA.391100-AFC-GENERAL PLANT - CO</t>
  </si>
  <si>
    <t>CD.WA.391121 GENERAL PLANT-COMPUTER</t>
  </si>
  <si>
    <t>CD.WA.391121-AFC-GENERAL PLANT-COMP</t>
  </si>
  <si>
    <t>CD.WA.393000 GENERAL PLANT-STORES E</t>
  </si>
  <si>
    <t>CD.WA.393000-AFC-GENERAL PLANT-STOR</t>
  </si>
  <si>
    <t>CD.WA.394000 GENERAL PLANT-TOOLS, S</t>
  </si>
  <si>
    <t>CD.WA.394000-AFC-GENERAL PLANT-TOOL</t>
  </si>
  <si>
    <t>CD.WA.397000 GENERAL PLANT-COMMUNIC</t>
  </si>
  <si>
    <t>CD.WA.397000-AFC-GENERAL PLANT-COMM</t>
  </si>
  <si>
    <t>CD.WA.397121 AMI GEN PLT-COMMUNIC</t>
  </si>
  <si>
    <t>CD-397121 AMI GEN PLT-COMM EQ</t>
  </si>
  <si>
    <t>CD.WA.397121-AFC-AMI GEN PLT-COMMUN</t>
  </si>
  <si>
    <t>Company Total</t>
  </si>
  <si>
    <t>Grand Total</t>
  </si>
  <si>
    <t>Page 1 of 1</t>
  </si>
  <si>
    <t>Asset - 1036A</t>
  </si>
  <si>
    <t>Note: This report is filtered.</t>
  </si>
  <si>
    <t>Work Performed</t>
  </si>
  <si>
    <t>From report</t>
  </si>
  <si>
    <t>Date: 12/2021</t>
  </si>
  <si>
    <t xml:space="preserve">Filter by utility_account </t>
  </si>
  <si>
    <t>See below:</t>
  </si>
  <si>
    <t>FERC</t>
  </si>
  <si>
    <t>Vintage Year</t>
  </si>
  <si>
    <t>Asset Cost</t>
  </si>
  <si>
    <t>Reserve</t>
  </si>
  <si>
    <t>Srv.Jur</t>
  </si>
  <si>
    <t>391000</t>
  </si>
  <si>
    <t>391100</t>
  </si>
  <si>
    <t>391120</t>
  </si>
  <si>
    <t>391121</t>
  </si>
  <si>
    <t>393000</t>
  </si>
  <si>
    <t>394000</t>
  </si>
  <si>
    <t>395000</t>
  </si>
  <si>
    <t>397000</t>
  </si>
  <si>
    <t>397121</t>
  </si>
  <si>
    <t>397200</t>
  </si>
  <si>
    <t>398000</t>
  </si>
  <si>
    <t>Sum of Reserve</t>
  </si>
  <si>
    <t>CD.AA</t>
  </si>
  <si>
    <t>CD.AN</t>
  </si>
  <si>
    <t>CD.ID</t>
  </si>
  <si>
    <t>CD.WA</t>
  </si>
  <si>
    <t>391000 Total</t>
  </si>
  <si>
    <t>391100 Total</t>
  </si>
  <si>
    <t>391120 Total</t>
  </si>
  <si>
    <t>391121 Total</t>
  </si>
  <si>
    <t>393000 Total</t>
  </si>
  <si>
    <t>394000 Total</t>
  </si>
  <si>
    <t>395000 Total</t>
  </si>
  <si>
    <t>397000 Total</t>
  </si>
  <si>
    <t>397121 Total</t>
  </si>
  <si>
    <t>397200 Total</t>
  </si>
  <si>
    <t>398000 Total</t>
  </si>
  <si>
    <t>Rate of total</t>
  </si>
  <si>
    <t>Check</t>
  </si>
  <si>
    <t>Theo Reserve</t>
  </si>
  <si>
    <t>Sum of Asset Cost</t>
  </si>
  <si>
    <t>Will get from  John's Vintage information</t>
  </si>
  <si>
    <t>Totals currently agree</t>
  </si>
  <si>
    <t>Allocation</t>
  </si>
  <si>
    <t>Current Books</t>
  </si>
  <si>
    <t>Adjustment to specific reserve, Db/(Cr) to Depr Group, opposite to Reserve Adjustment</t>
  </si>
  <si>
    <t>Notes:</t>
  </si>
  <si>
    <t>391101 manually adjusted to 391100</t>
  </si>
  <si>
    <t>Tie to John's Vintage information &amp; Depr Schedule V5</t>
  </si>
  <si>
    <t>John's Asset Value By Vintage</t>
  </si>
  <si>
    <t>Seen as 2015</t>
  </si>
  <si>
    <t>Check on work</t>
  </si>
  <si>
    <t>Only one Srv.Jur - all adjustements relate to CD.WA</t>
  </si>
  <si>
    <t>No Adjusted deemed necessary - only 2012 has differing Srv.Jur, put on with capital specific project (09805455) with 397200 used in estimate,  thus CD.AN is appropriately stated.  All other vintages relate to CD.AA and any difference in Reserve would apply to that SRV.JUR. 2015 added to 2016 value.</t>
  </si>
  <si>
    <t>Grand Total Adjustemnt</t>
  </si>
  <si>
    <t>Sum of CD.AA</t>
  </si>
  <si>
    <t>Sum of CD.AN</t>
  </si>
  <si>
    <t>Sum of CD.ID</t>
  </si>
  <si>
    <t>Sum of CD.WA</t>
  </si>
  <si>
    <t>Row Labels</t>
  </si>
  <si>
    <t>Total Calculated Adjustment</t>
  </si>
  <si>
    <t>Difference</t>
  </si>
  <si>
    <t>Flat REV DRAFT RPT - AVISTA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</si>
</sst>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43" formatCode="_(* #,##0.00_);_(* \(#,##0.00\);_(* &quot;-&quot;??_);_(@_)"/>
    <numFmt numFmtId="164" formatCode="_(* #,##0_);_(* \(#,##0\);_(* &quot;-&quot;??_);_(@_)"/>
    <numFmt numFmtId="165" formatCode="_(* #,##0.0_);_(* \(#,##0.0\);_(* &quot;-&quot;??_);_(@_)"/>
  </numFmts>
  <fonts count="27"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i/>
      <sz val="11"/>
      <color rgb="FF00B0F0"/>
      <name val="Calibri"/>
      <family val="2"/>
      <scheme val="minor"/>
    </font>
    <font>
      <i/>
      <sz val="11"/>
      <color rgb="FFFF0000"/>
      <name val="Calibri"/>
      <family val="2"/>
      <scheme val="minor"/>
    </font>
    <font>
      <b/>
      <sz val="11"/>
      <color rgb="FFFF0000"/>
      <name val="Calibri"/>
      <family val="2"/>
      <scheme val="minor"/>
    </font>
    <font>
      <sz val="9"/>
      <color indexed="81"/>
      <name val="Tahoma"/>
      <family val="2"/>
    </font>
    <font>
      <b/>
      <sz val="9"/>
      <color indexed="81"/>
      <name val="Tahoma"/>
      <family val="2"/>
    </font>
    <font>
      <sz val="10"/>
      <color theme="1"/>
      <name val="Courier New"/>
      <family val="3"/>
    </font>
    <font>
      <sz val="11"/>
      <color rgb="FF00B050"/>
      <name val="Calibri"/>
      <family val="2"/>
      <scheme val="minor"/>
    </font>
    <font>
      <b/>
      <i/>
      <sz val="11"/>
      <color rgb="FFFF0000"/>
      <name val="Calibri"/>
      <family val="2"/>
      <scheme val="minor"/>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theme="4" tint="0.79998168889431442"/>
        <bgColor theme="4" tint="0.79998168889431442"/>
      </patternFill>
    </fill>
    <fill>
      <patternFill patternType="solid">
        <fgColor rgb="FFFFC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CC99FF"/>
        <bgColor indexed="64"/>
      </patternFill>
    </fill>
    <fill>
      <patternFill patternType="solid">
        <fgColor theme="9" tint="0.59999389629810485"/>
        <bgColor indexed="64"/>
      </patternFill>
    </fill>
  </fills>
  <borders count="2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thin">
        <color theme="4" tint="0.39997558519241921"/>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4">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144">
    <xf numFmtId="0" fontId="0" fillId="0" borderId="0" xfId="0"/>
    <xf numFmtId="17" fontId="0" fillId="0" borderId="0" xfId="0" applyNumberFormat="1"/>
    <xf numFmtId="8" fontId="0" fillId="0" borderId="0" xfId="0" applyNumberFormat="1"/>
    <xf numFmtId="22" fontId="0" fillId="0" borderId="0" xfId="0" applyNumberFormat="1"/>
    <xf numFmtId="0" fontId="14" fillId="0" borderId="0" xfId="0" applyFont="1"/>
    <xf numFmtId="0" fontId="0" fillId="0" borderId="0" xfId="0" applyAlignment="1">
      <alignment horizontal="right"/>
    </xf>
    <xf numFmtId="0" fontId="18" fillId="0" borderId="0" xfId="0" applyFont="1"/>
    <xf numFmtId="0" fontId="0" fillId="0" borderId="10" xfId="0" applyBorder="1"/>
    <xf numFmtId="0" fontId="0" fillId="33" borderId="0" xfId="0" applyFill="1"/>
    <xf numFmtId="0" fontId="0" fillId="0" borderId="0" xfId="0" pivotButton="1"/>
    <xf numFmtId="0" fontId="16" fillId="0" borderId="0" xfId="0" applyFont="1"/>
    <xf numFmtId="0" fontId="16" fillId="0" borderId="0" xfId="0" applyFont="1" applyBorder="1"/>
    <xf numFmtId="43" fontId="0" fillId="0" borderId="0" xfId="1" applyFont="1"/>
    <xf numFmtId="43" fontId="16" fillId="34" borderId="11" xfId="1" applyNumberFormat="1" applyFont="1" applyFill="1" applyBorder="1"/>
    <xf numFmtId="0" fontId="19" fillId="0" borderId="0" xfId="0" applyFont="1"/>
    <xf numFmtId="43" fontId="20" fillId="0" borderId="0" xfId="1" applyFont="1"/>
    <xf numFmtId="164" fontId="0" fillId="0" borderId="0" xfId="1" applyNumberFormat="1" applyFont="1"/>
    <xf numFmtId="164" fontId="0" fillId="0" borderId="0" xfId="0" applyNumberFormat="1"/>
    <xf numFmtId="164" fontId="0" fillId="0" borderId="0" xfId="0" pivotButton="1" applyNumberFormat="1"/>
    <xf numFmtId="9" fontId="0" fillId="0" borderId="0" xfId="2" applyFont="1"/>
    <xf numFmtId="0" fontId="20" fillId="0" borderId="0" xfId="0" applyFont="1" applyAlignment="1">
      <alignment horizontal="right"/>
    </xf>
    <xf numFmtId="43" fontId="20" fillId="0" borderId="0" xfId="1" applyFont="1" applyAlignment="1">
      <alignment horizontal="right"/>
    </xf>
    <xf numFmtId="43" fontId="0" fillId="35" borderId="0" xfId="1" applyFont="1" applyFill="1"/>
    <xf numFmtId="164" fontId="20" fillId="0" borderId="0" xfId="1" applyNumberFormat="1" applyFont="1"/>
    <xf numFmtId="43" fontId="21" fillId="0" borderId="0" xfId="1" applyFont="1"/>
    <xf numFmtId="43" fontId="16" fillId="34" borderId="11" xfId="1" applyFont="1" applyFill="1" applyBorder="1"/>
    <xf numFmtId="164" fontId="16" fillId="34" borderId="11" xfId="0" applyNumberFormat="1" applyFont="1" applyFill="1" applyBorder="1"/>
    <xf numFmtId="43" fontId="0" fillId="0" borderId="12" xfId="1" applyFont="1" applyBorder="1"/>
    <xf numFmtId="43" fontId="0" fillId="36" borderId="0" xfId="1" applyFont="1" applyFill="1"/>
    <xf numFmtId="43" fontId="0" fillId="36" borderId="12" xfId="1" applyFont="1" applyFill="1" applyBorder="1"/>
    <xf numFmtId="43" fontId="0" fillId="0" borderId="0" xfId="0" applyNumberFormat="1"/>
    <xf numFmtId="0" fontId="0" fillId="0" borderId="0" xfId="0" applyBorder="1"/>
    <xf numFmtId="43" fontId="0" fillId="0" borderId="0" xfId="1" applyFont="1" applyBorder="1"/>
    <xf numFmtId="43" fontId="16" fillId="0" borderId="12" xfId="1" applyFont="1" applyBorder="1"/>
    <xf numFmtId="43" fontId="14" fillId="0" borderId="0" xfId="1" applyFont="1"/>
    <xf numFmtId="43" fontId="14" fillId="0" borderId="0" xfId="1" applyFont="1" applyBorder="1"/>
    <xf numFmtId="43" fontId="0" fillId="0" borderId="0" xfId="1" pivotButton="1" applyFont="1"/>
    <xf numFmtId="43" fontId="0" fillId="0" borderId="13" xfId="1" applyFont="1" applyBorder="1"/>
    <xf numFmtId="43" fontId="0" fillId="0" borderId="14" xfId="1" applyFont="1" applyBorder="1"/>
    <xf numFmtId="43" fontId="0" fillId="0" borderId="15" xfId="1" applyFont="1" applyBorder="1"/>
    <xf numFmtId="43" fontId="0" fillId="0" borderId="16" xfId="1" applyFont="1" applyBorder="1"/>
    <xf numFmtId="43" fontId="0" fillId="0" borderId="17" xfId="1" applyFont="1" applyBorder="1"/>
    <xf numFmtId="43" fontId="0" fillId="0" borderId="10" xfId="1" applyFont="1" applyBorder="1"/>
    <xf numFmtId="43" fontId="0" fillId="0" borderId="18" xfId="1" applyFont="1" applyBorder="1"/>
    <xf numFmtId="43" fontId="0" fillId="0" borderId="0" xfId="1" applyFont="1" applyFill="1"/>
    <xf numFmtId="0" fontId="14" fillId="0" borderId="0" xfId="0" applyFont="1" applyBorder="1"/>
    <xf numFmtId="43" fontId="14" fillId="0" borderId="0" xfId="0" applyNumberFormat="1" applyFont="1" applyBorder="1"/>
    <xf numFmtId="43" fontId="0" fillId="35" borderId="0" xfId="1" applyFont="1" applyFill="1" applyBorder="1"/>
    <xf numFmtId="43" fontId="0" fillId="35" borderId="19" xfId="1" applyFont="1" applyFill="1" applyBorder="1"/>
    <xf numFmtId="43" fontId="0" fillId="35" borderId="20" xfId="1" applyFont="1" applyFill="1" applyBorder="1"/>
    <xf numFmtId="43" fontId="0" fillId="35" borderId="21" xfId="1" applyFont="1" applyFill="1" applyBorder="1"/>
    <xf numFmtId="43" fontId="0" fillId="0" borderId="0" xfId="1" applyFont="1" applyFill="1" applyBorder="1"/>
    <xf numFmtId="43" fontId="0" fillId="0" borderId="0" xfId="1" applyFont="1" applyFill="1" applyAlignment="1">
      <alignment horizontal="right"/>
    </xf>
    <xf numFmtId="43" fontId="0" fillId="37" borderId="0" xfId="1" applyFont="1" applyFill="1"/>
    <xf numFmtId="4" fontId="24" fillId="0" borderId="0" xfId="0" applyNumberFormat="1" applyFont="1" applyAlignment="1">
      <alignment horizontal="right" vertical="center" wrapText="1"/>
    </xf>
    <xf numFmtId="43" fontId="0" fillId="37" borderId="12" xfId="1" applyFont="1" applyFill="1" applyBorder="1"/>
    <xf numFmtId="43" fontId="0" fillId="37" borderId="0" xfId="1" applyFont="1" applyFill="1" applyAlignment="1">
      <alignment horizontal="left"/>
    </xf>
    <xf numFmtId="43" fontId="0" fillId="0" borderId="19" xfId="1" applyFont="1" applyBorder="1"/>
    <xf numFmtId="43" fontId="0" fillId="0" borderId="20" xfId="1" applyFont="1" applyBorder="1"/>
    <xf numFmtId="43" fontId="0" fillId="0" borderId="22" xfId="1" applyFont="1" applyBorder="1"/>
    <xf numFmtId="43" fontId="0" fillId="0" borderId="14" xfId="1" applyFont="1" applyFill="1" applyBorder="1" applyAlignment="1">
      <alignment vertical="center" wrapText="1"/>
    </xf>
    <xf numFmtId="43" fontId="0" fillId="0" borderId="16" xfId="1" applyFont="1" applyFill="1" applyBorder="1" applyAlignment="1">
      <alignment vertical="center" wrapText="1"/>
    </xf>
    <xf numFmtId="43" fontId="0" fillId="0" borderId="18" xfId="1" applyFont="1" applyFill="1" applyBorder="1" applyAlignment="1">
      <alignment vertical="center" wrapText="1"/>
    </xf>
    <xf numFmtId="0" fontId="0" fillId="0" borderId="0" xfId="1" applyNumberFormat="1" applyFont="1"/>
    <xf numFmtId="0" fontId="0" fillId="0" borderId="0" xfId="1" applyNumberFormat="1" applyFont="1" applyFill="1" applyBorder="1" applyAlignment="1">
      <alignment vertical="center" wrapText="1"/>
    </xf>
    <xf numFmtId="0" fontId="0" fillId="0" borderId="0" xfId="1" applyNumberFormat="1" applyFont="1" applyFill="1" applyAlignment="1">
      <alignment horizontal="right"/>
    </xf>
    <xf numFmtId="0" fontId="0" fillId="0" borderId="0" xfId="1" applyNumberFormat="1" applyFont="1" applyFill="1"/>
    <xf numFmtId="0" fontId="0" fillId="37" borderId="0" xfId="1" applyNumberFormat="1" applyFont="1" applyFill="1"/>
    <xf numFmtId="0" fontId="0" fillId="37" borderId="0" xfId="1" applyNumberFormat="1" applyFont="1" applyFill="1" applyAlignment="1">
      <alignment horizontal="left"/>
    </xf>
    <xf numFmtId="0" fontId="0" fillId="36" borderId="0" xfId="1" applyNumberFormat="1" applyFont="1" applyFill="1"/>
    <xf numFmtId="43" fontId="0" fillId="38" borderId="19" xfId="1" applyFont="1" applyFill="1" applyBorder="1"/>
    <xf numFmtId="43" fontId="0" fillId="38" borderId="20" xfId="1" applyFont="1" applyFill="1" applyBorder="1"/>
    <xf numFmtId="43" fontId="0" fillId="39" borderId="20" xfId="1" applyFont="1" applyFill="1" applyBorder="1"/>
    <xf numFmtId="43" fontId="0" fillId="40" borderId="0" xfId="1" applyFont="1" applyFill="1"/>
    <xf numFmtId="43" fontId="0" fillId="0" borderId="0" xfId="1" applyNumberFormat="1" applyFont="1" applyFill="1" applyBorder="1" applyAlignment="1">
      <alignment vertical="center" wrapText="1"/>
    </xf>
    <xf numFmtId="43" fontId="14" fillId="0" borderId="0" xfId="1" applyNumberFormat="1" applyFont="1" applyFill="1" applyBorder="1" applyAlignment="1">
      <alignment vertical="center" wrapText="1"/>
    </xf>
    <xf numFmtId="9" fontId="25" fillId="0" borderId="0" xfId="2" applyFont="1"/>
    <xf numFmtId="0" fontId="16" fillId="0" borderId="0" xfId="0" applyFont="1" applyFill="1" applyBorder="1"/>
    <xf numFmtId="43" fontId="14" fillId="0" borderId="0" xfId="1" applyFont="1" applyFill="1" applyBorder="1"/>
    <xf numFmtId="43" fontId="0" fillId="33" borderId="0" xfId="1" applyFont="1" applyFill="1"/>
    <xf numFmtId="43" fontId="0" fillId="0" borderId="21" xfId="1" applyFont="1" applyBorder="1"/>
    <xf numFmtId="43" fontId="0" fillId="41" borderId="0" xfId="1" applyNumberFormat="1" applyFont="1" applyFill="1" applyBorder="1" applyAlignment="1">
      <alignment vertical="center" wrapText="1"/>
    </xf>
    <xf numFmtId="43" fontId="0" fillId="0" borderId="0" xfId="1" applyNumberFormat="1" applyFont="1"/>
    <xf numFmtId="43" fontId="0" fillId="35" borderId="0" xfId="1" applyNumberFormat="1" applyFont="1" applyFill="1"/>
    <xf numFmtId="43" fontId="0" fillId="37" borderId="20" xfId="1" applyFont="1" applyFill="1" applyBorder="1"/>
    <xf numFmtId="43" fontId="0" fillId="37" borderId="0" xfId="1" applyNumberFormat="1" applyFont="1" applyFill="1"/>
    <xf numFmtId="43" fontId="0" fillId="41" borderId="0" xfId="1" applyNumberFormat="1" applyFont="1" applyFill="1"/>
    <xf numFmtId="43" fontId="0" fillId="36" borderId="0" xfId="1" applyNumberFormat="1" applyFont="1" applyFill="1"/>
    <xf numFmtId="43" fontId="16" fillId="0" borderId="0" xfId="1" applyNumberFormat="1" applyFont="1" applyFill="1" applyBorder="1"/>
    <xf numFmtId="43" fontId="0" fillId="0" borderId="0" xfId="1" applyNumberFormat="1" applyFont="1" applyFill="1"/>
    <xf numFmtId="0" fontId="24" fillId="0" borderId="0" xfId="0" applyNumberFormat="1" applyFont="1" applyFill="1" applyAlignment="1">
      <alignment horizontal="right" vertical="center" wrapText="1"/>
    </xf>
    <xf numFmtId="0" fontId="0" fillId="0" borderId="0" xfId="1" applyNumberFormat="1" applyFont="1" applyFill="1" applyAlignment="1">
      <alignment horizontal="left"/>
    </xf>
    <xf numFmtId="43" fontId="0" fillId="41" borderId="0" xfId="1" applyFont="1" applyFill="1"/>
    <xf numFmtId="0" fontId="14" fillId="0" borderId="0" xfId="1" applyNumberFormat="1" applyFont="1" applyFill="1"/>
    <xf numFmtId="0" fontId="14" fillId="0" borderId="0" xfId="1" applyNumberFormat="1" applyFont="1" applyFill="1" applyAlignment="1">
      <alignment horizontal="right"/>
    </xf>
    <xf numFmtId="0" fontId="0" fillId="0" borderId="12" xfId="1" applyNumberFormat="1" applyFont="1" applyBorder="1"/>
    <xf numFmtId="0" fontId="0" fillId="0" borderId="0" xfId="1" applyNumberFormat="1" applyFont="1" applyBorder="1"/>
    <xf numFmtId="0" fontId="0" fillId="0" borderId="12" xfId="1" applyNumberFormat="1" applyFont="1" applyFill="1" applyBorder="1"/>
    <xf numFmtId="43" fontId="0" fillId="42" borderId="0" xfId="1" applyFont="1" applyFill="1"/>
    <xf numFmtId="0" fontId="0" fillId="0" borderId="10" xfId="1" applyNumberFormat="1" applyFont="1" applyBorder="1"/>
    <xf numFmtId="0" fontId="0" fillId="0" borderId="10" xfId="1" applyNumberFormat="1" applyFont="1" applyFill="1" applyBorder="1"/>
    <xf numFmtId="43" fontId="14" fillId="0" borderId="10" xfId="1" applyNumberFormat="1" applyFont="1" applyBorder="1"/>
    <xf numFmtId="43" fontId="14" fillId="0" borderId="10" xfId="1" applyNumberFormat="1" applyFont="1" applyFill="1" applyBorder="1"/>
    <xf numFmtId="43" fontId="0" fillId="39" borderId="0" xfId="1" applyNumberFormat="1" applyFont="1" applyFill="1"/>
    <xf numFmtId="43" fontId="14" fillId="0" borderId="12" xfId="1" applyNumberFormat="1" applyFont="1" applyBorder="1"/>
    <xf numFmtId="43" fontId="16" fillId="0" borderId="0" xfId="1" applyFont="1"/>
    <xf numFmtId="0" fontId="16" fillId="0" borderId="0" xfId="1" applyNumberFormat="1" applyFont="1"/>
    <xf numFmtId="0" fontId="16" fillId="0" borderId="0" xfId="1" applyNumberFormat="1" applyFont="1" applyFill="1"/>
    <xf numFmtId="9" fontId="16" fillId="0" borderId="0" xfId="2" applyFont="1"/>
    <xf numFmtId="43" fontId="26" fillId="0" borderId="0" xfId="1" applyFont="1"/>
    <xf numFmtId="43" fontId="16" fillId="0" borderId="0" xfId="1" applyFont="1" applyBorder="1"/>
    <xf numFmtId="0" fontId="21" fillId="0" borderId="0" xfId="0" applyFont="1" applyBorder="1"/>
    <xf numFmtId="0" fontId="16" fillId="0" borderId="0" xfId="0" applyFont="1" applyBorder="1" applyAlignment="1">
      <alignment horizontal="right"/>
    </xf>
    <xf numFmtId="43" fontId="16" fillId="0" borderId="0" xfId="0" applyNumberFormat="1" applyFont="1" applyBorder="1"/>
    <xf numFmtId="0" fontId="0" fillId="0" borderId="0" xfId="0" applyAlignment="1">
      <alignment horizontal="left"/>
    </xf>
    <xf numFmtId="43" fontId="0" fillId="43" borderId="0" xfId="1" applyFont="1" applyFill="1"/>
    <xf numFmtId="165" fontId="0" fillId="0" borderId="0" xfId="1" applyNumberFormat="1" applyFont="1"/>
    <xf numFmtId="164" fontId="14" fillId="0" borderId="0" xfId="1" applyNumberFormat="1" applyFont="1"/>
    <xf numFmtId="164" fontId="16" fillId="0" borderId="0" xfId="1" applyNumberFormat="1" applyFont="1"/>
    <xf numFmtId="43" fontId="16" fillId="34" borderId="0" xfId="1" applyFont="1" applyFill="1" applyBorder="1"/>
    <xf numFmtId="43" fontId="0" fillId="35" borderId="13" xfId="1" applyFont="1" applyFill="1" applyBorder="1"/>
    <xf numFmtId="43" fontId="0" fillId="35" borderId="12" xfId="1" applyFont="1" applyFill="1" applyBorder="1"/>
    <xf numFmtId="43" fontId="0" fillId="35" borderId="14" xfId="1" applyFont="1" applyFill="1" applyBorder="1"/>
    <xf numFmtId="43" fontId="0" fillId="35" borderId="15" xfId="1" applyFont="1" applyFill="1" applyBorder="1"/>
    <xf numFmtId="43" fontId="0" fillId="35" borderId="16" xfId="1" applyFont="1" applyFill="1" applyBorder="1"/>
    <xf numFmtId="43" fontId="0" fillId="35" borderId="17" xfId="1" applyFont="1" applyFill="1" applyBorder="1"/>
    <xf numFmtId="43" fontId="0" fillId="35" borderId="10" xfId="1" applyFont="1" applyFill="1" applyBorder="1"/>
    <xf numFmtId="43" fontId="0" fillId="35" borderId="18" xfId="1" applyFont="1" applyFill="1" applyBorder="1"/>
    <xf numFmtId="43" fontId="0" fillId="0" borderId="12" xfId="0" applyNumberFormat="1" applyBorder="1"/>
    <xf numFmtId="43" fontId="0" fillId="39" borderId="0" xfId="1" applyFont="1" applyFill="1" applyBorder="1"/>
    <xf numFmtId="43" fontId="0" fillId="0" borderId="0" xfId="0" applyNumberFormat="1" applyFill="1"/>
    <xf numFmtId="164" fontId="0" fillId="0" borderId="0" xfId="1" applyNumberFormat="1" applyFont="1" applyFill="1"/>
    <xf numFmtId="43" fontId="14" fillId="0" borderId="0" xfId="1" applyFont="1" applyFill="1"/>
    <xf numFmtId="164" fontId="0" fillId="0" borderId="0" xfId="0" applyNumberFormat="1" applyFill="1"/>
    <xf numFmtId="0" fontId="14" fillId="0" borderId="0" xfId="1" applyNumberFormat="1" applyFont="1" applyFill="1" applyAlignment="1">
      <alignment horizontal="left" vertical="top" wrapText="1"/>
    </xf>
    <xf numFmtId="0" fontId="14" fillId="0" borderId="12" xfId="1" applyNumberFormat="1" applyFont="1" applyBorder="1" applyAlignment="1">
      <alignment horizontal="center"/>
    </xf>
    <xf numFmtId="0" fontId="0" fillId="0" borderId="12" xfId="1" applyNumberFormat="1" applyFont="1" applyBorder="1" applyAlignment="1">
      <alignment horizontal="center"/>
    </xf>
    <xf numFmtId="0" fontId="0" fillId="0" borderId="10" xfId="1" applyNumberFormat="1" applyFont="1" applyBorder="1" applyAlignment="1">
      <alignment horizontal="center"/>
    </xf>
    <xf numFmtId="164" fontId="0" fillId="0" borderId="23" xfId="1" applyNumberFormat="1" applyFont="1" applyBorder="1"/>
    <xf numFmtId="164" fontId="0" fillId="0" borderId="24" xfId="1" applyNumberFormat="1" applyFont="1" applyBorder="1"/>
    <xf numFmtId="164" fontId="0" fillId="0" borderId="25" xfId="1" applyNumberFormat="1" applyFont="1" applyBorder="1"/>
    <xf numFmtId="164" fontId="0" fillId="0" borderId="26" xfId="1" applyNumberFormat="1" applyFont="1" applyBorder="1" applyAlignment="1">
      <alignment horizontal="center"/>
    </xf>
    <xf numFmtId="164" fontId="0" fillId="0" borderId="27" xfId="1" applyNumberFormat="1" applyFont="1" applyBorder="1" applyAlignment="1">
      <alignment horizontal="center"/>
    </xf>
    <xf numFmtId="164" fontId="0" fillId="0" borderId="28" xfId="1" applyNumberFormat="1" applyFont="1" applyBorder="1" applyAlignment="1">
      <alignment horizontal="center"/>
    </xf>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1" builtinId="3"/>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36">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theme="9" tint="0.7999816888943144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solid">
          <bgColor theme="3" tint="0.79998168889431442"/>
        </patternFill>
      </fill>
    </dxf>
    <dxf>
      <fill>
        <patternFill patternType="solid">
          <bgColor theme="3" tint="0.79998168889431442"/>
        </patternFill>
      </fill>
    </dxf>
    <dxf>
      <border>
        <left style="thin">
          <color indexed="64"/>
        </left>
        <right style="thin">
          <color indexed="64"/>
        </right>
        <top style="thin">
          <color indexed="64"/>
        </top>
        <bottom style="thin">
          <color indexed="64"/>
        </bottom>
      </border>
    </dxf>
    <dxf>
      <fill>
        <patternFill patternType="solid">
          <bgColor rgb="FFFFC000"/>
        </patternFill>
      </fill>
    </dxf>
    <dxf>
      <fill>
        <patternFill patternType="solid">
          <bgColor rgb="FFFFC000"/>
        </patternFill>
      </fill>
    </dxf>
    <dxf>
      <border>
        <left style="thin">
          <color indexed="64"/>
        </left>
        <right style="thin">
          <color indexed="64"/>
        </right>
        <top style="thin">
          <color indexed="64"/>
        </top>
        <bottom style="thin">
          <color indexed="64"/>
        </bottom>
      </border>
    </dxf>
    <dxf>
      <numFmt numFmtId="35" formatCode="_(* #,##0.00_);_(* \(#,##0.00\);_(* &quot;-&quot;??_);_(@_)"/>
    </dxf>
    <dxf>
      <fill>
        <patternFill>
          <bgColor rgb="FFFFFF00"/>
        </patternFill>
      </fill>
    </dxf>
    <dxf>
      <fill>
        <patternFill>
          <bgColor rgb="FFFFFF00"/>
        </patternFill>
      </fill>
    </dxf>
    <dxf>
      <fill>
        <patternFill patternType="solid">
          <bgColor theme="5" tint="0.39997558519241921"/>
        </patternFill>
      </fill>
    </dxf>
    <dxf>
      <fill>
        <patternFill patternType="solid">
          <bgColor theme="5" tint="0.39997558519241921"/>
        </patternFill>
      </fill>
    </dxf>
    <dxf>
      <fill>
        <patternFill patternType="none">
          <bgColor auto="1"/>
        </patternFill>
      </fill>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
      <numFmt numFmtId="164" formatCode="_(* #,##0_);_(* \(#,##0\);_(* &quot;-&quot;??_);_(@_)"/>
    </dxf>
  </dxfs>
  <tableStyles count="0" defaultTableStyle="TableStyleMedium2" defaultPivotStyle="PivotStyleLight16"/>
  <colors>
    <mruColors>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pivotCacheDefinition" Target="pivotCache/pivotCacheDefinition2.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24</xdr:col>
      <xdr:colOff>657225</xdr:colOff>
      <xdr:row>1</xdr:row>
      <xdr:rowOff>114300</xdr:rowOff>
    </xdr:from>
    <xdr:to>
      <xdr:col>27</xdr:col>
      <xdr:colOff>752475</xdr:colOff>
      <xdr:row>1</xdr:row>
      <xdr:rowOff>114300</xdr:rowOff>
    </xdr:to>
    <xdr:cxnSp macro="">
      <xdr:nvCxnSpPr>
        <xdr:cNvPr id="2" name="Straight Arrow Connector 1">
          <a:extLst>
            <a:ext uri="{FF2B5EF4-FFF2-40B4-BE49-F238E27FC236}">
              <a16:creationId xmlns:a16="http://schemas.microsoft.com/office/drawing/2014/main" id="{8F51B687-51CA-4EC4-8F00-914BFB5EAC2C}"/>
            </a:ext>
          </a:extLst>
        </xdr:cNvPr>
        <xdr:cNvCxnSpPr/>
      </xdr:nvCxnSpPr>
      <xdr:spPr>
        <a:xfrm>
          <a:off x="14420850" y="304800"/>
          <a:ext cx="2609850"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85725</xdr:colOff>
      <xdr:row>1</xdr:row>
      <xdr:rowOff>114300</xdr:rowOff>
    </xdr:from>
    <xdr:to>
      <xdr:col>37</xdr:col>
      <xdr:colOff>9525</xdr:colOff>
      <xdr:row>1</xdr:row>
      <xdr:rowOff>114300</xdr:rowOff>
    </xdr:to>
    <xdr:cxnSp macro="">
      <xdr:nvCxnSpPr>
        <xdr:cNvPr id="3" name="Straight Arrow Connector 2">
          <a:extLst>
            <a:ext uri="{FF2B5EF4-FFF2-40B4-BE49-F238E27FC236}">
              <a16:creationId xmlns:a16="http://schemas.microsoft.com/office/drawing/2014/main" id="{D5F8AD1C-24AB-4687-99D2-F931E55DA788}"/>
            </a:ext>
          </a:extLst>
        </xdr:cNvPr>
        <xdr:cNvCxnSpPr/>
      </xdr:nvCxnSpPr>
      <xdr:spPr>
        <a:xfrm>
          <a:off x="17811750" y="304800"/>
          <a:ext cx="4124325" cy="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1190625</xdr:colOff>
      <xdr:row>1</xdr:row>
      <xdr:rowOff>38100</xdr:rowOff>
    </xdr:from>
    <xdr:to>
      <xdr:col>22</xdr:col>
      <xdr:colOff>1190625</xdr:colOff>
      <xdr:row>3</xdr:row>
      <xdr:rowOff>9525</xdr:rowOff>
    </xdr:to>
    <xdr:cxnSp macro="">
      <xdr:nvCxnSpPr>
        <xdr:cNvPr id="4" name="Straight Arrow Connector 3">
          <a:extLst>
            <a:ext uri="{FF2B5EF4-FFF2-40B4-BE49-F238E27FC236}">
              <a16:creationId xmlns:a16="http://schemas.microsoft.com/office/drawing/2014/main" id="{2F8E7B16-DB60-40BB-8009-B092C9B4D5E7}"/>
            </a:ext>
          </a:extLst>
        </xdr:cNvPr>
        <xdr:cNvCxnSpPr/>
      </xdr:nvCxnSpPr>
      <xdr:spPr>
        <a:xfrm>
          <a:off x="12163425" y="228600"/>
          <a:ext cx="0" cy="35242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aldwin Bonney, Justin" refreshedDate="44732.534488773148" createdVersion="6" refreshedVersion="6" minRefreshableVersion="3" recordCount="649" xr:uid="{00000000-000A-0000-FFFF-FFFF22000000}">
  <cacheSource type="worksheet">
    <worksheetSource name="=Data"/>
  </cacheSource>
  <cacheFields count="7">
    <cacheField name="Depr Group" numFmtId="0">
      <sharedItems/>
    </cacheField>
    <cacheField name="FERC" numFmtId="0">
      <sharedItems containsMixedTypes="1" containsNumber="1" containsInteger="1" minValue="391100" maxValue="391100" count="12">
        <s v="391000"/>
        <s v="391100"/>
        <s v="391120"/>
        <s v="391121"/>
        <s v="393000"/>
        <s v="394000"/>
        <s v="395000"/>
        <s v="397000"/>
        <s v="397200"/>
        <s v="398000"/>
        <s v="397121"/>
        <n v="391100" u="1"/>
      </sharedItems>
    </cacheField>
    <cacheField name="GL Account" numFmtId="0">
      <sharedItems/>
    </cacheField>
    <cacheField name="Vintage Year" numFmtId="0">
      <sharedItems containsMixedTypes="1" containsNumber="1" containsInteger="1" minValue="0" maxValue="2021" count="27">
        <s v=""/>
        <n v="2007"/>
        <n v="2008"/>
        <n v="2009"/>
        <n v="2010"/>
        <n v="2011"/>
        <n v="2012"/>
        <n v="2013"/>
        <n v="2014"/>
        <n v="2015"/>
        <n v="2016"/>
        <n v="2017"/>
        <n v="2018"/>
        <n v="2019"/>
        <n v="2020"/>
        <n v="2021"/>
        <n v="2002"/>
        <n v="2003"/>
        <n v="2004"/>
        <n v="2005"/>
        <n v="2006"/>
        <n v="1997"/>
        <n v="1998"/>
        <n v="1999"/>
        <n v="2000"/>
        <n v="0"/>
        <n v="1"/>
      </sharedItems>
    </cacheField>
    <cacheField name="Asset Cost" numFmtId="0">
      <sharedItems containsMixedTypes="1" containsNumber="1" minValue="-11490.09" maxValue="216504966.47999999"/>
    </cacheField>
    <cacheField name="Reserve" numFmtId="0">
      <sharedItems containsSemiMixedTypes="0" containsString="0" containsNumber="1" minValue="-216504966.47999999" maxValue="921815.28"/>
    </cacheField>
    <cacheField name="Srv.Jur" numFmtId="0">
      <sharedItems count="4">
        <s v="CD.AA"/>
        <s v="CD.AN"/>
        <s v="CD.ID"/>
        <s v="CD.WA"/>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Baldwin Bonney, Justin" refreshedDate="44914.326885069444" createdVersion="6" refreshedVersion="7" minRefreshableVersion="3" recordCount="117" xr:uid="{56A3E069-6041-4EF9-9F43-30385FFF2F25}">
  <cacheSource type="worksheet">
    <worksheetSource name="=Correct"/>
  </cacheSource>
  <cacheFields count="5">
    <cacheField name="FERC" numFmtId="0">
      <sharedItems containsBlank="1" count="13">
        <s v=""/>
        <m/>
        <s v="391000"/>
        <s v="391100"/>
        <s v="391120"/>
        <s v="391121"/>
        <s v="393000"/>
        <s v="394000"/>
        <s v="395000"/>
        <s v="397000"/>
        <s v="397121"/>
        <s v="397200"/>
        <s v="398000"/>
      </sharedItems>
    </cacheField>
    <cacheField name="CD.AA" numFmtId="0">
      <sharedItems containsString="0" containsBlank="1" containsNumber="1" minValue="-5463602.8496382199" maxValue="9414947.6864671707"/>
    </cacheField>
    <cacheField name="CD.AN" numFmtId="43">
      <sharedItems containsString="0" containsBlank="1" containsNumber="1" minValue="-1737010.1311919882" maxValue="315021.80328000849"/>
    </cacheField>
    <cacheField name="CD.ID" numFmtId="43">
      <sharedItems containsString="0" containsBlank="1" containsNumber="1" minValue="-890372.86988548702" maxValue="2769.5691673907895"/>
    </cacheField>
    <cacheField name="CD.WA" numFmtId="43">
      <sharedItems containsString="0" containsBlank="1" containsNumber="1" minValue="-438788.72" maxValue="18193.02245435852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649">
  <r>
    <s v="CD.AA.391000 GENERAL PLANT-OFFICE F"/>
    <x v="0"/>
    <s v="GL Account"/>
    <x v="0"/>
    <n v="0"/>
    <n v="0"/>
    <x v="0"/>
  </r>
  <r>
    <s v="CD.AA.391000 GENERAL PLANT-OFFICE F"/>
    <x v="0"/>
    <s v="101000 PLANT IN SERVICE OWNED"/>
    <x v="0"/>
    <n v="0"/>
    <n v="0"/>
    <x v="0"/>
  </r>
  <r>
    <s v="CD.AA.391000 GENERAL PLANT-OFFICE F"/>
    <x v="0"/>
    <s v="101000 PLANT IN SERVICE OWNED"/>
    <x v="0"/>
    <n v="0"/>
    <n v="0"/>
    <x v="0"/>
  </r>
  <r>
    <s v="CD.AA.391000 GENERAL PLANT-OFFICE F"/>
    <x v="0"/>
    <s v="101000 PLANT IN SERVICE OWNED"/>
    <x v="1"/>
    <n v="256717.89"/>
    <n v="-256716.52"/>
    <x v="0"/>
  </r>
  <r>
    <s v="CD.AA.391000 GENERAL PLANT-OFFICE F"/>
    <x v="0"/>
    <s v="101000 PLANT IN SERVICE OWNED"/>
    <x v="2"/>
    <n v="337192.39"/>
    <n v="-337057.43"/>
    <x v="0"/>
  </r>
  <r>
    <s v="CD.AA.391000 GENERAL PLANT-OFFICE F"/>
    <x v="0"/>
    <s v="101000 PLANT IN SERVICE OWNED"/>
    <x v="3"/>
    <n v="730268.77"/>
    <n v="-728188.74"/>
    <x v="0"/>
  </r>
  <r>
    <s v="CD.AA.391000 GENERAL PLANT-OFFICE F"/>
    <x v="0"/>
    <s v="101000 PLANT IN SERVICE OWNED"/>
    <x v="4"/>
    <n v="940273.98"/>
    <n v="-930760.58"/>
    <x v="0"/>
  </r>
  <r>
    <s v="CD.AA.391000 GENERAL PLANT-OFFICE F"/>
    <x v="0"/>
    <s v="101000 PLANT IN SERVICE OWNED"/>
    <x v="5"/>
    <n v="259501.4"/>
    <n v="-252810.47"/>
    <x v="0"/>
  </r>
  <r>
    <s v="CD.AA.391000 GENERAL PLANT-OFFICE F"/>
    <x v="0"/>
    <s v="101000 PLANT IN SERVICE OWNED"/>
    <x v="6"/>
    <n v="2651197.4300000002"/>
    <n v="-2507459.1800000002"/>
    <x v="0"/>
  </r>
  <r>
    <s v="CD.AA.391000 GENERAL PLANT-OFFICE F"/>
    <x v="0"/>
    <s v="101000 PLANT IN SERVICE OWNED"/>
    <x v="7"/>
    <n v="958923.87"/>
    <n v="-862712.34"/>
    <x v="0"/>
  </r>
  <r>
    <s v="CD.AA.391000 GENERAL PLANT-OFFICE F"/>
    <x v="0"/>
    <s v="101000 PLANT IN SERVICE OWNED"/>
    <x v="8"/>
    <n v="777791.46"/>
    <n v="-646702.16"/>
    <x v="0"/>
  </r>
  <r>
    <s v="CD.AA.391000 GENERAL PLANT-OFFICE F"/>
    <x v="0"/>
    <s v="101000 PLANT IN SERVICE OWNED"/>
    <x v="9"/>
    <n v="1539098.92"/>
    <n v="-1137591.92"/>
    <x v="0"/>
  </r>
  <r>
    <s v="CD.AA.391000 GENERAL PLANT-OFFICE F"/>
    <x v="0"/>
    <s v="101000 PLANT IN SERVICE OWNED"/>
    <x v="10"/>
    <n v="5103955.3"/>
    <n v="-3189232.19"/>
    <x v="0"/>
  </r>
  <r>
    <s v="CD.AA.391000 GENERAL PLANT-OFFICE F"/>
    <x v="0"/>
    <s v="101000 PLANT IN SERVICE OWNED"/>
    <x v="11"/>
    <n v="2199925.85"/>
    <n v="-1090398.92"/>
    <x v="0"/>
  </r>
  <r>
    <s v="CD.AA.391000 GENERAL PLANT-OFFICE F"/>
    <x v="0"/>
    <s v="101000 PLANT IN SERVICE OWNED"/>
    <x v="12"/>
    <n v="807281.28"/>
    <n v="-292307.92"/>
    <x v="0"/>
  </r>
  <r>
    <s v="CD.AA.391000 GENERAL PLANT-OFFICE F"/>
    <x v="0"/>
    <s v="101000 PLANT IN SERVICE OWNED"/>
    <x v="13"/>
    <n v="467800.85"/>
    <n v="-110178.18"/>
    <x v="0"/>
  </r>
  <r>
    <s v="CD.AA.391000 GENERAL PLANT-OFFICE F"/>
    <x v="0"/>
    <s v="101000 PLANT IN SERVICE OWNED"/>
    <x v="14"/>
    <n v="735626.74"/>
    <n v="-92054.88"/>
    <x v="0"/>
  </r>
  <r>
    <s v="CD.AA.391000 GENERAL PLANT-OFFICE F"/>
    <x v="0"/>
    <s v="101000 PLANT IN SERVICE OWNED"/>
    <x v="15"/>
    <n v="252772.44"/>
    <n v="-9122.07"/>
    <x v="0"/>
  </r>
  <r>
    <s v="CD.AA.391000 GENERAL PLANT-OFFICE F"/>
    <x v="0"/>
    <s v="101000 PLANT IN SERVICE OWNED"/>
    <x v="0"/>
    <n v="18018328.57"/>
    <n v="-12443293.51"/>
    <x v="0"/>
  </r>
  <r>
    <s v="CD.AA.391000 GENERAL PLANT-OFFICE F"/>
    <x v="0"/>
    <s v="101000 PLANT IN SERVICE OWNED"/>
    <x v="0"/>
    <n v="18018328.57"/>
    <n v="-12443293.51"/>
    <x v="0"/>
  </r>
  <r>
    <s v="CD.AA.391000 GENERAL PLANT-OFFICE F"/>
    <x v="0"/>
    <s v="106000 CCNC (PP)"/>
    <x v="0"/>
    <n v="0"/>
    <n v="0"/>
    <x v="0"/>
  </r>
  <r>
    <s v="CD.AA.391000 GENERAL PLANT-OFFICE F"/>
    <x v="0"/>
    <s v="106000 CCNC (PP)"/>
    <x v="0"/>
    <n v="0"/>
    <n v="0"/>
    <x v="0"/>
  </r>
  <r>
    <s v="CD.AA.391000 GENERAL PLANT-OFFICE F"/>
    <x v="0"/>
    <s v="106000 CCNC (PP)"/>
    <x v="15"/>
    <n v="495843.94"/>
    <n v="-17894.05"/>
    <x v="0"/>
  </r>
  <r>
    <s v="CD.AA.391000 GENERAL PLANT-OFFICE F"/>
    <x v="0"/>
    <s v="106000 CCNC (PP)"/>
    <x v="0"/>
    <n v="495843.94"/>
    <n v="-17894.05"/>
    <x v="0"/>
  </r>
  <r>
    <s v="CD.AA.391000 GENERAL PLANT-OFFICE F"/>
    <x v="0"/>
    <s v="106000 CCNC (PP)"/>
    <x v="0"/>
    <n v="495843.94"/>
    <n v="-17894.05"/>
    <x v="0"/>
  </r>
  <r>
    <s v="CD.AA.391000 GENERAL PLANT-OFFICE F"/>
    <x v="0"/>
    <s v="106000 CCNC (PP)"/>
    <x v="0"/>
    <n v="18514172.510000002"/>
    <n v="-12461187.560000001"/>
    <x v="0"/>
  </r>
  <r>
    <s v="CD.AA.391000-AFC-GENERAL PLANT-OFFI"/>
    <x v="0"/>
    <s v="106000 CCNC (PP)"/>
    <x v="0"/>
    <n v="0"/>
    <n v="0"/>
    <x v="0"/>
  </r>
  <r>
    <s v="CD.AA.391000-AFC-GENERAL PLANT-OFFI"/>
    <x v="0"/>
    <s v="182332 REG ASSET - AFUDC (CCNC)"/>
    <x v="0"/>
    <n v="0"/>
    <n v="0"/>
    <x v="0"/>
  </r>
  <r>
    <s v="CD.AA.391000-AFC-GENERAL PLANT-OFFI"/>
    <x v="0"/>
    <s v="182332 REG ASSET - AFUDC (CCNC)"/>
    <x v="0"/>
    <n v="0"/>
    <n v="0"/>
    <x v="0"/>
  </r>
  <r>
    <s v="CD.AA.391000-AFC-GENERAL PLANT-OFFI"/>
    <x v="0"/>
    <s v="182332 REG ASSET - AFUDC (CCNC)"/>
    <x v="15"/>
    <n v="761.29"/>
    <n v="-27.3"/>
    <x v="0"/>
  </r>
  <r>
    <s v="CD.AA.391000-AFC-GENERAL PLANT-OFFI"/>
    <x v="0"/>
    <s v="182332 REG ASSET - AFUDC (CCNC)"/>
    <x v="0"/>
    <n v="761.29"/>
    <n v="-27.3"/>
    <x v="0"/>
  </r>
  <r>
    <s v="CD.AA.391000-AFC-GENERAL PLANT-OFFI"/>
    <x v="0"/>
    <s v="182332 REG ASSET - AFUDC (CCNC)"/>
    <x v="0"/>
    <n v="761.29"/>
    <n v="-27.3"/>
    <x v="0"/>
  </r>
  <r>
    <s v="CD.AA.391000-AFC-GENERAL PLANT-OFFI"/>
    <x v="0"/>
    <s v="182332 REG ASSET - AFUDC (PIS)"/>
    <x v="0"/>
    <n v="0"/>
    <n v="0"/>
    <x v="0"/>
  </r>
  <r>
    <s v="CD.AA.391000-AFC-GENERAL PLANT-OFFI"/>
    <x v="0"/>
    <s v="182332 REG ASSET - AFUDC (PIS)"/>
    <x v="0"/>
    <n v="0"/>
    <n v="0"/>
    <x v="0"/>
  </r>
  <r>
    <s v="CD.AA.391000-AFC-GENERAL PLANT-OFFI"/>
    <x v="0"/>
    <s v="182332 REG ASSET - AFUDC (PIS)"/>
    <x v="6"/>
    <n v="5871.07"/>
    <n v="-5472.75"/>
    <x v="0"/>
  </r>
  <r>
    <s v="CD.AA.391000-AFC-GENERAL PLANT-OFFI"/>
    <x v="0"/>
    <s v="182332 REG ASSET - AFUDC (PIS)"/>
    <x v="7"/>
    <n v="1847.1"/>
    <n v="-1624.14"/>
    <x v="0"/>
  </r>
  <r>
    <s v="CD.AA.391000-AFC-GENERAL PLANT-OFFI"/>
    <x v="0"/>
    <s v="182332 REG ASSET - AFUDC (PIS)"/>
    <x v="9"/>
    <n v="277.14"/>
    <n v="-197.05"/>
    <x v="0"/>
  </r>
  <r>
    <s v="CD.AA.391000-AFC-GENERAL PLANT-OFFI"/>
    <x v="0"/>
    <s v="182332 REG ASSET - AFUDC (PIS)"/>
    <x v="10"/>
    <n v="8440.2900000000009"/>
    <n v="-5051.67"/>
    <x v="0"/>
  </r>
  <r>
    <s v="CD.AA.391000-AFC-GENERAL PLANT-OFFI"/>
    <x v="0"/>
    <s v="182332 REG ASSET - AFUDC (PIS)"/>
    <x v="11"/>
    <n v="20461.75"/>
    <n v="-9712.51"/>
    <x v="0"/>
  </r>
  <r>
    <s v="CD.AA.391000-AFC-GENERAL PLANT-OFFI"/>
    <x v="0"/>
    <s v="182332 REG ASSET - AFUDC (PIS)"/>
    <x v="12"/>
    <n v="94.71"/>
    <n v="-32.979999999999997"/>
    <x v="0"/>
  </r>
  <r>
    <s v="CD.AA.391000-AFC-GENERAL PLANT-OFFI"/>
    <x v="0"/>
    <s v="182332 REG ASSET - AFUDC (PIS)"/>
    <x v="13"/>
    <n v="763.23"/>
    <n v="-174.33"/>
    <x v="0"/>
  </r>
  <r>
    <s v="CD.AA.391000-AFC-GENERAL PLANT-OFFI"/>
    <x v="0"/>
    <s v="182332 REG ASSET - AFUDC (PIS)"/>
    <x v="14"/>
    <n v="6968.3"/>
    <n v="-855.33"/>
    <x v="0"/>
  </r>
  <r>
    <s v="CD.AA.391000-AFC-GENERAL PLANT-OFFI"/>
    <x v="0"/>
    <s v="182332 REG ASSET - AFUDC (PIS)"/>
    <x v="0"/>
    <n v="44723.59"/>
    <n v="-23120.75"/>
    <x v="0"/>
  </r>
  <r>
    <s v="CD.AA.391000-AFC-GENERAL PLANT-OFFI"/>
    <x v="0"/>
    <s v="182332 REG ASSET - AFUDC (PIS)"/>
    <x v="0"/>
    <n v="44723.59"/>
    <n v="-23120.75"/>
    <x v="0"/>
  </r>
  <r>
    <s v="CD.AA.391000-AFC-GENERAL PLANT-OFFI"/>
    <x v="0"/>
    <s v="182332 REG ASSET - AFUDC (PIS)"/>
    <x v="0"/>
    <n v="45484.88"/>
    <n v="-23148.05"/>
    <x v="0"/>
  </r>
  <r>
    <s v="CD.AA.391100 GENERAL PLANT-COMPUTER"/>
    <x v="1"/>
    <s v="182332 REG ASSET - AFUDC (PIS)"/>
    <x v="0"/>
    <n v="0"/>
    <n v="0"/>
    <x v="0"/>
  </r>
  <r>
    <s v="CD.AA.391100 GENERAL PLANT-COMPUTER"/>
    <x v="1"/>
    <s v="101000 PLANT IN SERVICE OWNED"/>
    <x v="0"/>
    <n v="0"/>
    <n v="0"/>
    <x v="0"/>
  </r>
  <r>
    <s v="CD.AA.391100 GENERAL PLANT-COMPUTER"/>
    <x v="1"/>
    <s v="101000 PLANT IN SERVICE OWNED"/>
    <x v="0"/>
    <n v="0"/>
    <n v="0"/>
    <x v="0"/>
  </r>
  <r>
    <s v="CD.AA.391100 GENERAL PLANT-COMPUTER"/>
    <x v="1"/>
    <s v="101000 PLANT IN SERVICE OWNED"/>
    <x v="11"/>
    <n v="13283223.68"/>
    <n v="-13110197.6"/>
    <x v="0"/>
  </r>
  <r>
    <s v="CD.AA.391100 GENERAL PLANT-COMPUTER"/>
    <x v="1"/>
    <s v="101000 PLANT IN SERVICE OWNED"/>
    <x v="12"/>
    <n v="12107910.039999999"/>
    <n v="-10689617.189999999"/>
    <x v="0"/>
  </r>
  <r>
    <s v="CD.AA.391100 GENERAL PLANT-COMPUTER"/>
    <x v="1"/>
    <s v="101000 PLANT IN SERVICE OWNED"/>
    <x v="13"/>
    <n v="15763416.640000001"/>
    <n v="-10606569.84"/>
    <x v="0"/>
  </r>
  <r>
    <s v="CD.AA.391100 GENERAL PLANT-COMPUTER"/>
    <x v="1"/>
    <s v="101000 PLANT IN SERVICE OWNED"/>
    <x v="14"/>
    <n v="6597185.5599999996"/>
    <n v="-2575700.5"/>
    <x v="0"/>
  </r>
  <r>
    <s v="CD.AA.391100 GENERAL PLANT-COMPUTER"/>
    <x v="1"/>
    <s v="101000 PLANT IN SERVICE OWNED"/>
    <x v="15"/>
    <n v="2273159.0299999998"/>
    <n v="-255636.33"/>
    <x v="0"/>
  </r>
  <r>
    <s v="CD.AA.391100 GENERAL PLANT-COMPUTER"/>
    <x v="1"/>
    <s v="101000 PLANT IN SERVICE OWNED"/>
    <x v="0"/>
    <n v="50024894.950000003"/>
    <n v="-37237721.460000001"/>
    <x v="0"/>
  </r>
  <r>
    <s v="CD.AA.391100 GENERAL PLANT-COMPUTER"/>
    <x v="1"/>
    <s v="101000 PLANT IN SERVICE OWNED"/>
    <x v="0"/>
    <n v="50024894.950000003"/>
    <n v="-37237721.460000001"/>
    <x v="0"/>
  </r>
  <r>
    <s v="CD.AA.391100 GENERAL PLANT-COMPUTER"/>
    <x v="1"/>
    <s v="106000 CCNC (PP)"/>
    <x v="0"/>
    <n v="0"/>
    <n v="0"/>
    <x v="0"/>
  </r>
  <r>
    <s v="CD.AA.391100 GENERAL PLANT-COMPUTER"/>
    <x v="1"/>
    <s v="106000 CCNC (PP)"/>
    <x v="0"/>
    <n v="0"/>
    <n v="0"/>
    <x v="0"/>
  </r>
  <r>
    <s v="CD.AA.391100 GENERAL PLANT-COMPUTER"/>
    <x v="1"/>
    <s v="106000 CCNC (PP)"/>
    <x v="13"/>
    <n v="1951958.41"/>
    <n v="-1313394.3999999999"/>
    <x v="0"/>
  </r>
  <r>
    <s v="CD.AA.391100 GENERAL PLANT-COMPUTER"/>
    <x v="1"/>
    <s v="106000 CCNC (PP)"/>
    <x v="14"/>
    <n v="2584996.92"/>
    <n v="-1009245.2"/>
    <x v="0"/>
  </r>
  <r>
    <s v="CD.AA.391100 GENERAL PLANT-COMPUTER"/>
    <x v="1"/>
    <s v="106000 CCNC (PP)"/>
    <x v="15"/>
    <n v="4191468.45"/>
    <n v="-471366.76"/>
    <x v="0"/>
  </r>
  <r>
    <s v="CD.AA.391100 GENERAL PLANT-COMPUTER"/>
    <x v="1"/>
    <s v="106000 CCNC (PP)"/>
    <x v="0"/>
    <n v="8728423.7799999993"/>
    <n v="-2794006.36"/>
    <x v="0"/>
  </r>
  <r>
    <s v="CD.AA.391100 GENERAL PLANT-COMPUTER"/>
    <x v="1"/>
    <s v="106000 CCNC (PP)"/>
    <x v="0"/>
    <n v="8728423.7799999993"/>
    <n v="-2794006.36"/>
    <x v="0"/>
  </r>
  <r>
    <s v="CD.AA.391100 GENERAL PLANT-COMPUTER"/>
    <x v="1"/>
    <s v="106000 CCNC (PP)"/>
    <x v="0"/>
    <n v="58753318.729999997"/>
    <n v="-40031727.82"/>
    <x v="0"/>
  </r>
  <r>
    <s v="CD.AA.391100-AFC-GENERAL PLANT-COMP"/>
    <x v="1"/>
    <s v="106000 CCNC (PP)"/>
    <x v="0"/>
    <n v="0"/>
    <n v="0"/>
    <x v="0"/>
  </r>
  <r>
    <s v="CD.AA.391100-AFC-GENERAL PLANT-COMP"/>
    <x v="1"/>
    <s v="182332 REG ASSET - AFUDC (CCNC)"/>
    <x v="0"/>
    <n v="0"/>
    <n v="0"/>
    <x v="0"/>
  </r>
  <r>
    <s v="CD.AA.391100-AFC-GENERAL PLANT-COMP"/>
    <x v="1"/>
    <s v="182332 REG ASSET - AFUDC (CCNC)"/>
    <x v="0"/>
    <n v="0"/>
    <n v="0"/>
    <x v="0"/>
  </r>
  <r>
    <s v="CD.AA.391100-AFC-GENERAL PLANT-COMP"/>
    <x v="1"/>
    <s v="182332 REG ASSET - AFUDC (CCNC)"/>
    <x v="13"/>
    <n v="30070.02"/>
    <n v="-19263.45"/>
    <x v="0"/>
  </r>
  <r>
    <s v="CD.AA.391100-AFC-GENERAL PLANT-COMP"/>
    <x v="1"/>
    <s v="182332 REG ASSET - AFUDC (CCNC)"/>
    <x v="14"/>
    <n v="27355.17"/>
    <n v="-10174.77"/>
    <x v="0"/>
  </r>
  <r>
    <s v="CD.AA.391100-AFC-GENERAL PLANT-COMP"/>
    <x v="1"/>
    <s v="182332 REG ASSET - AFUDC (CCNC)"/>
    <x v="15"/>
    <n v="83783.87"/>
    <n v="-9227.01"/>
    <x v="0"/>
  </r>
  <r>
    <s v="CD.AA.391100-AFC-GENERAL PLANT-COMP"/>
    <x v="1"/>
    <s v="182332 REG ASSET - AFUDC (CCNC)"/>
    <x v="0"/>
    <n v="141209.06"/>
    <n v="-38665.230000000003"/>
    <x v="0"/>
  </r>
  <r>
    <s v="CD.AA.391100-AFC-GENERAL PLANT-COMP"/>
    <x v="1"/>
    <s v="182332 REG ASSET - AFUDC (CCNC)"/>
    <x v="0"/>
    <n v="141209.06"/>
    <n v="-38665.230000000003"/>
    <x v="0"/>
  </r>
  <r>
    <s v="CD.AA.391100-AFC-GENERAL PLANT-COMP"/>
    <x v="1"/>
    <s v="182332 REG ASSET - AFUDC (PIS)"/>
    <x v="0"/>
    <n v="0"/>
    <n v="0"/>
    <x v="0"/>
  </r>
  <r>
    <s v="CD.AA.391100-AFC-GENERAL PLANT-COMP"/>
    <x v="1"/>
    <s v="182332 REG ASSET - AFUDC (PIS)"/>
    <x v="0"/>
    <n v="0"/>
    <n v="0"/>
    <x v="0"/>
  </r>
  <r>
    <s v="CD.AA.391100-AFC-GENERAL PLANT-COMP"/>
    <x v="1"/>
    <s v="182332 REG ASSET - AFUDC (PIS)"/>
    <x v="11"/>
    <n v="652883.9"/>
    <n v="-641752.06999999995"/>
    <x v="0"/>
  </r>
  <r>
    <s v="CD.AA.391100-AFC-GENERAL PLANT-COMP"/>
    <x v="1"/>
    <s v="182332 REG ASSET - AFUDC (PIS)"/>
    <x v="12"/>
    <n v="58989.86"/>
    <n v="-50654.85"/>
    <x v="0"/>
  </r>
  <r>
    <s v="CD.AA.391100-AFC-GENERAL PLANT-COMP"/>
    <x v="1"/>
    <s v="182332 REG ASSET - AFUDC (PIS)"/>
    <x v="13"/>
    <n v="123624.15"/>
    <n v="-79196.09"/>
    <x v="0"/>
  </r>
  <r>
    <s v="CD.AA.391100-AFC-GENERAL PLANT-COMP"/>
    <x v="1"/>
    <s v="182332 REG ASSET - AFUDC (PIS)"/>
    <x v="14"/>
    <n v="144599.42000000001"/>
    <n v="-53783.81"/>
    <x v="0"/>
  </r>
  <r>
    <s v="CD.AA.391100-AFC-GENERAL PLANT-COMP"/>
    <x v="1"/>
    <s v="182332 REG ASSET - AFUDC (PIS)"/>
    <x v="15"/>
    <n v="2050.4"/>
    <n v="-225.81"/>
    <x v="0"/>
  </r>
  <r>
    <s v="CD.AA.391100-AFC-GENERAL PLANT-COMP"/>
    <x v="1"/>
    <s v="182332 REG ASSET - AFUDC (PIS)"/>
    <x v="0"/>
    <n v="982147.73"/>
    <n v="-825612.62"/>
    <x v="0"/>
  </r>
  <r>
    <s v="CD.AA.391100-AFC-GENERAL PLANT-COMP"/>
    <x v="1"/>
    <s v="182332 REG ASSET - AFUDC (PIS)"/>
    <x v="0"/>
    <n v="982147.73"/>
    <n v="-825612.62"/>
    <x v="0"/>
  </r>
  <r>
    <s v="CD.AA.391100-AFC-GENERAL PLANT-COMP"/>
    <x v="1"/>
    <s v="182332 REG ASSET - AFUDC (PIS)"/>
    <x v="0"/>
    <n v="1123356.79"/>
    <n v="-864277.85"/>
    <x v="0"/>
  </r>
  <r>
    <s v="CD.AA.391101 GENERAL PLANT-COMPUTER"/>
    <x v="1"/>
    <s v="182332 REG ASSET - AFUDC (PIS)"/>
    <x v="0"/>
    <n v="0"/>
    <n v="0"/>
    <x v="0"/>
  </r>
  <r>
    <s v="CD.AA.391101 GENERAL PLANT-COMPUTER"/>
    <x v="1"/>
    <s v="101000 PLANT IN SERVICE OWNED"/>
    <x v="0"/>
    <n v="0"/>
    <n v="0"/>
    <x v="0"/>
  </r>
  <r>
    <s v="CD.AA.391101 GENERAL PLANT-COMPUTER"/>
    <x v="1"/>
    <s v="101000 PLANT IN SERVICE OWNED"/>
    <x v="0"/>
    <n v="0"/>
    <n v="0"/>
    <x v="0"/>
  </r>
  <r>
    <s v="CD.AA.391101 GENERAL PLANT-COMPUTER"/>
    <x v="1"/>
    <s v="101000 PLANT IN SERVICE OWNED"/>
    <x v="8"/>
    <n v="18081.3"/>
    <n v="-10095.39"/>
    <x v="0"/>
  </r>
  <r>
    <s v="CD.AA.391101 GENERAL PLANT-COMPUTER"/>
    <x v="1"/>
    <s v="101000 PLANT IN SERVICE OWNED"/>
    <x v="11"/>
    <n v="85721.97"/>
    <n v="-73030.91"/>
    <x v="0"/>
  </r>
  <r>
    <s v="CD.AA.391101 GENERAL PLANT-COMPUTER"/>
    <x v="1"/>
    <s v="101000 PLANT IN SERVICE OWNED"/>
    <x v="0"/>
    <n v="103803.27"/>
    <n v="-83126.3"/>
    <x v="0"/>
  </r>
  <r>
    <s v="CD.AA.391101 GENERAL PLANT-COMPUTER"/>
    <x v="1"/>
    <s v="101000 PLANT IN SERVICE OWNED"/>
    <x v="0"/>
    <n v="103803.27"/>
    <n v="-83126.3"/>
    <x v="0"/>
  </r>
  <r>
    <s v="CD.AA.391101 GENERAL PLANT-COMPUTER"/>
    <x v="1"/>
    <s v="106000 CCNC (PP)"/>
    <x v="0"/>
    <n v="0"/>
    <n v="0"/>
    <x v="0"/>
  </r>
  <r>
    <s v="CD.AA.391101 GENERAL PLANT-COMPUTER"/>
    <x v="1"/>
    <s v="106000 CCNC (PP)"/>
    <x v="0"/>
    <n v="0"/>
    <n v="0"/>
    <x v="0"/>
  </r>
  <r>
    <s v="CD.AA.391101 GENERAL PLANT-COMPUTER"/>
    <x v="1"/>
    <s v="106000 CCNC (PP)"/>
    <x v="15"/>
    <n v="150436.49"/>
    <n v="-16771.52"/>
    <x v="0"/>
  </r>
  <r>
    <s v="CD.AA.391101 GENERAL PLANT-COMPUTER"/>
    <x v="1"/>
    <s v="106000 CCNC (PP)"/>
    <x v="0"/>
    <n v="150436.49"/>
    <n v="-16771.52"/>
    <x v="0"/>
  </r>
  <r>
    <s v="CD.AA.391101 GENERAL PLANT-COMPUTER"/>
    <x v="1"/>
    <s v="106000 CCNC (PP)"/>
    <x v="0"/>
    <n v="150436.49"/>
    <n v="-16771.52"/>
    <x v="0"/>
  </r>
  <r>
    <s v="CD.AA.391101 GENERAL PLANT-COMPUTER"/>
    <x v="1"/>
    <s v="106000 CCNC (PP)"/>
    <x v="0"/>
    <n v="254239.76"/>
    <n v="-99897.82"/>
    <x v="0"/>
  </r>
  <r>
    <s v="CD.AA.391101-AFC-GENERAL PLANT-COMP"/>
    <x v="1"/>
    <s v="106000 CCNC (PP)"/>
    <x v="0"/>
    <n v="0"/>
    <n v="0"/>
    <x v="0"/>
  </r>
  <r>
    <s v="CD.AA.391101-AFC-GENERAL PLANT-COMP"/>
    <x v="1"/>
    <s v="182332 REG ASSET - AFUDC (CCNC)"/>
    <x v="0"/>
    <n v="0"/>
    <n v="0"/>
    <x v="0"/>
  </r>
  <r>
    <s v="CD.AA.391101-AFC-GENERAL PLANT-COMP"/>
    <x v="1"/>
    <s v="182332 REG ASSET - AFUDC (CCNC)"/>
    <x v="0"/>
    <n v="0"/>
    <n v="0"/>
    <x v="0"/>
  </r>
  <r>
    <s v="CD.AA.391101-AFC-GENERAL PLANT-COMP"/>
    <x v="1"/>
    <s v="182332 REG ASSET - AFUDC (CCNC)"/>
    <x v="15"/>
    <n v="991.13"/>
    <n v="-62.99"/>
    <x v="0"/>
  </r>
  <r>
    <s v="CD.AA.391101-AFC-GENERAL PLANT-COMP"/>
    <x v="1"/>
    <s v="182332 REG ASSET - AFUDC (CCNC)"/>
    <x v="0"/>
    <n v="991.13"/>
    <n v="-62.99"/>
    <x v="0"/>
  </r>
  <r>
    <s v="CD.AA.391101-AFC-GENERAL PLANT-COMP"/>
    <x v="1"/>
    <s v="182332 REG ASSET - AFUDC (CCNC)"/>
    <x v="0"/>
    <n v="991.13"/>
    <n v="-62.99"/>
    <x v="0"/>
  </r>
  <r>
    <s v="CD.AA.391101-AFC-GENERAL PLANT-COMP"/>
    <x v="1"/>
    <s v="182332 REG ASSET - AFUDC (PIS)"/>
    <x v="0"/>
    <n v="0"/>
    <n v="0"/>
    <x v="0"/>
  </r>
  <r>
    <s v="CD.AA.391101-AFC-GENERAL PLANT-COMP"/>
    <x v="1"/>
    <s v="182332 REG ASSET - AFUDC (PIS)"/>
    <x v="0"/>
    <n v="0"/>
    <n v="0"/>
    <x v="0"/>
  </r>
  <r>
    <s v="CD.AA.391101-AFC-GENERAL PLANT-COMP"/>
    <x v="1"/>
    <s v="182332 REG ASSET - AFUDC (PIS)"/>
    <x v="6"/>
    <n v="7159.69"/>
    <n v="-6622.73"/>
    <x v="0"/>
  </r>
  <r>
    <s v="CD.AA.391101-AFC-GENERAL PLANT-COMP"/>
    <x v="1"/>
    <s v="182332 REG ASSET - AFUDC (PIS)"/>
    <x v="8"/>
    <n v="1787.64"/>
    <n v="-998.08"/>
    <x v="0"/>
  </r>
  <r>
    <s v="CD.AA.391101-AFC-GENERAL PLANT-COMP"/>
    <x v="1"/>
    <s v="182332 REG ASSET - AFUDC (PIS)"/>
    <x v="0"/>
    <n v="8947.33"/>
    <n v="-7620.81"/>
    <x v="0"/>
  </r>
  <r>
    <s v="CD.AA.391101-AFC-GENERAL PLANT-COMP"/>
    <x v="1"/>
    <s v="182332 REG ASSET - AFUDC (PIS)"/>
    <x v="0"/>
    <n v="8947.33"/>
    <n v="-7620.81"/>
    <x v="0"/>
  </r>
  <r>
    <s v="CD.AA.391101-AFC-GENERAL PLANT-COMP"/>
    <x v="1"/>
    <s v="182332 REG ASSET - AFUDC (PIS)"/>
    <x v="0"/>
    <n v="9938.4599999999991"/>
    <n v="-7683.8"/>
    <x v="0"/>
  </r>
  <r>
    <s v="CD.AA.391120 GENERAL PLANT-COMPUTER"/>
    <x v="2"/>
    <s v="182332 REG ASSET - AFUDC (PIS)"/>
    <x v="0"/>
    <n v="0"/>
    <n v="0"/>
    <x v="0"/>
  </r>
  <r>
    <s v="CD.AA.391120 GENERAL PLANT-COMPUTER"/>
    <x v="2"/>
    <s v="101000 PLANT IN SERVICE OWNED"/>
    <x v="0"/>
    <n v="0"/>
    <n v="0"/>
    <x v="0"/>
  </r>
  <r>
    <s v="CD.AA.391120 GENERAL PLANT-COMPUTER"/>
    <x v="2"/>
    <s v="101000 PLANT IN SERVICE OWNED"/>
    <x v="0"/>
    <n v="0"/>
    <n v="0"/>
    <x v="0"/>
  </r>
  <r>
    <s v="CD.AA.391120 GENERAL PLANT-COMPUTER"/>
    <x v="2"/>
    <s v="101000 PLANT IN SERVICE OWNED"/>
    <x v="11"/>
    <n v="2637348.63"/>
    <n v="-2456129.2799999998"/>
    <x v="0"/>
  </r>
  <r>
    <s v="CD.AA.391120 GENERAL PLANT-COMPUTER"/>
    <x v="2"/>
    <s v="101000 PLANT IN SERVICE OWNED"/>
    <x v="0"/>
    <n v="2637348.63"/>
    <n v="-2456129.2799999998"/>
    <x v="0"/>
  </r>
  <r>
    <s v="CD.AA.391120 GENERAL PLANT-COMPUTER"/>
    <x v="2"/>
    <s v="101000 PLANT IN SERVICE OWNED"/>
    <x v="0"/>
    <n v="2637348.63"/>
    <n v="-2456129.2799999998"/>
    <x v="0"/>
  </r>
  <r>
    <s v="CD.AA.391120 GENERAL PLANT-COMPUTER"/>
    <x v="2"/>
    <s v="101000 PLANT IN SERVICE OWNED"/>
    <x v="0"/>
    <n v="2637348.63"/>
    <n v="-2456129.2799999998"/>
    <x v="0"/>
  </r>
  <r>
    <s v="CD.AA.391121 GENERAL PLANT-COMPUTER"/>
    <x v="3"/>
    <s v="101000 PLANT IN SERVICE OWNED"/>
    <x v="0"/>
    <n v="0"/>
    <n v="0"/>
    <x v="0"/>
  </r>
  <r>
    <s v="CD.AA.391121 GENERAL PLANT-COMPUTER"/>
    <x v="3"/>
    <s v="106000 CCNC (PP)"/>
    <x v="0"/>
    <n v="0"/>
    <n v="0"/>
    <x v="0"/>
  </r>
  <r>
    <s v="CD.AA.391121 GENERAL PLANT-COMPUTER"/>
    <x v="3"/>
    <s v="106000 CCNC (PP)"/>
    <x v="0"/>
    <n v="0"/>
    <n v="0"/>
    <x v="0"/>
  </r>
  <r>
    <s v="CD.AA.391121 GENERAL PLANT-COMPUTER"/>
    <x v="3"/>
    <s v="106000 CCNC (PP)"/>
    <x v="12"/>
    <n v="99894.6"/>
    <n v="-56882.96"/>
    <x v="0"/>
  </r>
  <r>
    <s v="CD.AA.391121 GENERAL PLANT-COMPUTER"/>
    <x v="3"/>
    <s v="106000 CCNC (PP)"/>
    <x v="0"/>
    <n v="99894.6"/>
    <n v="-56882.96"/>
    <x v="0"/>
  </r>
  <r>
    <s v="CD.AA.391121 GENERAL PLANT-COMPUTER"/>
    <x v="3"/>
    <s v="106000 CCNC (PP)"/>
    <x v="0"/>
    <n v="99894.6"/>
    <n v="-56882.96"/>
    <x v="0"/>
  </r>
  <r>
    <s v="CD.AA.391121 GENERAL PLANT-COMPUTER"/>
    <x v="3"/>
    <s v="106000 CCNC (PP)"/>
    <x v="0"/>
    <n v="99894.6"/>
    <n v="-56882.96"/>
    <x v="0"/>
  </r>
  <r>
    <s v="CD.AA.393000 GENERAL PLANT-STORES E"/>
    <x v="4"/>
    <s v="106000 CCNC (PP)"/>
    <x v="0"/>
    <n v="0"/>
    <n v="0"/>
    <x v="0"/>
  </r>
  <r>
    <s v="CD.AA.393000 GENERAL PLANT-STORES E"/>
    <x v="4"/>
    <s v="101000 PLANT IN SERVICE OWNED"/>
    <x v="0"/>
    <n v="0"/>
    <n v="0"/>
    <x v="0"/>
  </r>
  <r>
    <s v="CD.AA.393000 GENERAL PLANT-STORES E"/>
    <x v="4"/>
    <s v="101000 PLANT IN SERVICE OWNED"/>
    <x v="0"/>
    <n v="0"/>
    <n v="0"/>
    <x v="0"/>
  </r>
  <r>
    <s v="CD.AA.393000 GENERAL PLANT-STORES E"/>
    <x v="4"/>
    <s v="101000 PLANT IN SERVICE OWNED"/>
    <x v="10"/>
    <n v="12523.07"/>
    <n v="-313.05"/>
    <x v="0"/>
  </r>
  <r>
    <s v="CD.AA.393000 GENERAL PLANT-STORES E"/>
    <x v="4"/>
    <s v="101000 PLANT IN SERVICE OWNED"/>
    <x v="0"/>
    <n v="12523.07"/>
    <n v="-313.05"/>
    <x v="0"/>
  </r>
  <r>
    <s v="CD.AA.393000 GENERAL PLANT-STORES E"/>
    <x v="4"/>
    <s v="101000 PLANT IN SERVICE OWNED"/>
    <x v="0"/>
    <n v="12523.07"/>
    <n v="-313.05"/>
    <x v="0"/>
  </r>
  <r>
    <s v="CD.AA.393000 GENERAL PLANT-STORES E"/>
    <x v="4"/>
    <s v="101000 PLANT IN SERVICE OWNED"/>
    <x v="0"/>
    <n v="12523.07"/>
    <n v="-313.05"/>
    <x v="0"/>
  </r>
  <r>
    <s v="CD.AA.394000 GENERAL PLANT-TOOLS, S"/>
    <x v="5"/>
    <s v="101000 PLANT IN SERVICE OWNED"/>
    <x v="0"/>
    <n v="0"/>
    <n v="0"/>
    <x v="0"/>
  </r>
  <r>
    <s v="CD.AA.394000 GENERAL PLANT-TOOLS, S"/>
    <x v="5"/>
    <s v="101000 PLANT IN SERVICE OWNED"/>
    <x v="0"/>
    <n v="0"/>
    <n v="0"/>
    <x v="0"/>
  </r>
  <r>
    <s v="CD.AA.394000 GENERAL PLANT-TOOLS, S"/>
    <x v="5"/>
    <s v="101000 PLANT IN SERVICE OWNED"/>
    <x v="0"/>
    <n v="0"/>
    <n v="0"/>
    <x v="0"/>
  </r>
  <r>
    <s v="CD.AA.394000 GENERAL PLANT-TOOLS, S"/>
    <x v="5"/>
    <s v="101000 PLANT IN SERVICE OWNED"/>
    <x v="16"/>
    <n v="1504.34"/>
    <n v="-1463.76"/>
    <x v="0"/>
  </r>
  <r>
    <s v="CD.AA.394000 GENERAL PLANT-TOOLS, S"/>
    <x v="5"/>
    <s v="101000 PLANT IN SERVICE OWNED"/>
    <x v="17"/>
    <n v="11882.05"/>
    <n v="-10927.48"/>
    <x v="0"/>
  </r>
  <r>
    <s v="CD.AA.394000 GENERAL PLANT-TOOLS, S"/>
    <x v="5"/>
    <s v="101000 PLANT IN SERVICE OWNED"/>
    <x v="18"/>
    <n v="26129.47"/>
    <n v="-22655.3"/>
    <x v="0"/>
  </r>
  <r>
    <s v="CD.AA.394000 GENERAL PLANT-TOOLS, S"/>
    <x v="5"/>
    <s v="101000 PLANT IN SERVICE OWNED"/>
    <x v="19"/>
    <n v="198190.69"/>
    <n v="-161543.88"/>
    <x v="0"/>
  </r>
  <r>
    <s v="CD.AA.394000 GENERAL PLANT-TOOLS, S"/>
    <x v="5"/>
    <s v="101000 PLANT IN SERVICE OWNED"/>
    <x v="20"/>
    <n v="296486.65000000002"/>
    <n v="-226444.59"/>
    <x v="0"/>
  </r>
  <r>
    <s v="CD.AA.394000 GENERAL PLANT-TOOLS, S"/>
    <x v="5"/>
    <s v="101000 PLANT IN SERVICE OWNED"/>
    <x v="1"/>
    <n v="372625.57"/>
    <n v="-265673.63"/>
    <x v="0"/>
  </r>
  <r>
    <s v="CD.AA.394000 GENERAL PLANT-TOOLS, S"/>
    <x v="5"/>
    <s v="101000 PLANT IN SERVICE OWNED"/>
    <x v="2"/>
    <n v="573874.49"/>
    <n v="-380297.29"/>
    <x v="0"/>
  </r>
  <r>
    <s v="CD.AA.394000 GENERAL PLANT-TOOLS, S"/>
    <x v="5"/>
    <s v="101000 PLANT IN SERVICE OWNED"/>
    <x v="3"/>
    <n v="1062631.74"/>
    <n v="-651198.05000000005"/>
    <x v="0"/>
  </r>
  <r>
    <s v="CD.AA.394000 GENERAL PLANT-TOOLS, S"/>
    <x v="5"/>
    <s v="101000 PLANT IN SERVICE OWNED"/>
    <x v="4"/>
    <n v="1625577.68"/>
    <n v="-915708.62"/>
    <x v="0"/>
  </r>
  <r>
    <s v="CD.AA.394000 GENERAL PLANT-TOOLS, S"/>
    <x v="5"/>
    <s v="101000 PLANT IN SERVICE OWNED"/>
    <x v="5"/>
    <n v="1165626.99"/>
    <n v="-599261.31000000006"/>
    <x v="0"/>
  </r>
  <r>
    <s v="CD.AA.394000 GENERAL PLANT-TOOLS, S"/>
    <x v="5"/>
    <s v="101000 PLANT IN SERVICE OWNED"/>
    <x v="6"/>
    <n v="2038209.56"/>
    <n v="-948068.65"/>
    <x v="0"/>
  </r>
  <r>
    <s v="CD.AA.394000 GENERAL PLANT-TOOLS, S"/>
    <x v="5"/>
    <s v="101000 PLANT IN SERVICE OWNED"/>
    <x v="8"/>
    <n v="2035496.77"/>
    <n v="-748431.38"/>
    <x v="0"/>
  </r>
  <r>
    <s v="CD.AA.394000 GENERAL PLANT-TOOLS, S"/>
    <x v="5"/>
    <s v="101000 PLANT IN SERVICE OWNED"/>
    <x v="9"/>
    <n v="2111193.5499999998"/>
    <n v="-673618.46"/>
    <x v="0"/>
  </r>
  <r>
    <s v="CD.AA.394000 GENERAL PLANT-TOOLS, S"/>
    <x v="5"/>
    <s v="101000 PLANT IN SERVICE OWNED"/>
    <x v="10"/>
    <n v="25712.12"/>
    <n v="-6953.58"/>
    <x v="0"/>
  </r>
  <r>
    <s v="CD.AA.394000 GENERAL PLANT-TOOLS, S"/>
    <x v="5"/>
    <s v="101000 PLANT IN SERVICE OWNED"/>
    <x v="11"/>
    <n v="21538.77"/>
    <n v="-4775.9399999999996"/>
    <x v="0"/>
  </r>
  <r>
    <s v="CD.AA.394000 GENERAL PLANT-TOOLS, S"/>
    <x v="5"/>
    <s v="101000 PLANT IN SERVICE OWNED"/>
    <x v="12"/>
    <n v="2336622.83"/>
    <n v="-403998.79"/>
    <x v="0"/>
  </r>
  <r>
    <s v="CD.AA.394000 GENERAL PLANT-TOOLS, S"/>
    <x v="5"/>
    <s v="101000 PLANT IN SERVICE OWNED"/>
    <x v="13"/>
    <n v="447791.99"/>
    <n v="-55464.81"/>
    <x v="0"/>
  </r>
  <r>
    <s v="CD.AA.394000 GENERAL PLANT-TOOLS, S"/>
    <x v="5"/>
    <s v="101000 PLANT IN SERVICE OWNED"/>
    <x v="14"/>
    <n v="115808.21"/>
    <n v="-8635.5"/>
    <x v="0"/>
  </r>
  <r>
    <s v="CD.AA.394000 GENERAL PLANT-TOOLS, S"/>
    <x v="5"/>
    <s v="101000 PLANT IN SERVICE OWNED"/>
    <x v="15"/>
    <n v="97109.52"/>
    <n v="-2422.81"/>
    <x v="0"/>
  </r>
  <r>
    <s v="CD.AA.394000 GENERAL PLANT-TOOLS, S"/>
    <x v="5"/>
    <s v="101000 PLANT IN SERVICE OWNED"/>
    <x v="0"/>
    <n v="14564012.99"/>
    <n v="-6087543.8300000001"/>
    <x v="0"/>
  </r>
  <r>
    <s v="CD.AA.394000 GENERAL PLANT-TOOLS, S"/>
    <x v="5"/>
    <s v="101000 PLANT IN SERVICE OWNED"/>
    <x v="0"/>
    <n v="14564012.99"/>
    <n v="-6087543.8300000001"/>
    <x v="0"/>
  </r>
  <r>
    <s v="CD.AA.394000 GENERAL PLANT-TOOLS, S"/>
    <x v="5"/>
    <s v="106000 CCNC (PP)"/>
    <x v="0"/>
    <n v="0"/>
    <n v="0"/>
    <x v="0"/>
  </r>
  <r>
    <s v="CD.AA.394000 GENERAL PLANT-TOOLS, S"/>
    <x v="5"/>
    <s v="106000 CCNC (PP)"/>
    <x v="0"/>
    <n v="0"/>
    <n v="0"/>
    <x v="0"/>
  </r>
  <r>
    <s v="CD.AA.394000 GENERAL PLANT-TOOLS, S"/>
    <x v="5"/>
    <s v="106000 CCNC (PP)"/>
    <x v="14"/>
    <n v="10521.79"/>
    <n v="-784.58"/>
    <x v="0"/>
  </r>
  <r>
    <s v="CD.AA.394000 GENERAL PLANT-TOOLS, S"/>
    <x v="5"/>
    <s v="106000 CCNC (PP)"/>
    <x v="15"/>
    <n v="299252.71000000002"/>
    <n v="-7466.14"/>
    <x v="0"/>
  </r>
  <r>
    <s v="CD.AA.394000 GENERAL PLANT-TOOLS, S"/>
    <x v="5"/>
    <s v="106000 CCNC (PP)"/>
    <x v="0"/>
    <n v="309774.5"/>
    <n v="-8250.7199999999993"/>
    <x v="0"/>
  </r>
  <r>
    <s v="CD.AA.394000 GENERAL PLANT-TOOLS, S"/>
    <x v="5"/>
    <s v="106000 CCNC (PP)"/>
    <x v="0"/>
    <n v="309774.5"/>
    <n v="-8250.7199999999993"/>
    <x v="0"/>
  </r>
  <r>
    <s v="CD.AA.394000 GENERAL PLANT-TOOLS, S"/>
    <x v="5"/>
    <s v="106000 CCNC (PP)"/>
    <x v="0"/>
    <n v="14873787.49"/>
    <n v="-6095794.5499999998"/>
    <x v="0"/>
  </r>
  <r>
    <s v="CD.AA.394000-AFC-GENERAL PLANT-TOOL"/>
    <x v="5"/>
    <s v="106000 CCNC (PP)"/>
    <x v="0"/>
    <n v="0"/>
    <n v="0"/>
    <x v="0"/>
  </r>
  <r>
    <s v="CD.AA.394000-AFC-GENERAL PLANT-TOOL"/>
    <x v="5"/>
    <s v="182332 REG ASSET - AFUDC (CCNC)"/>
    <x v="0"/>
    <n v="0"/>
    <n v="0"/>
    <x v="0"/>
  </r>
  <r>
    <s v="CD.AA.394000-AFC-GENERAL PLANT-TOOL"/>
    <x v="5"/>
    <s v="182332 REG ASSET - AFUDC (CCNC)"/>
    <x v="0"/>
    <n v="0"/>
    <n v="0"/>
    <x v="0"/>
  </r>
  <r>
    <s v="CD.AA.394000-AFC-GENERAL PLANT-TOOL"/>
    <x v="5"/>
    <s v="182332 REG ASSET - AFUDC (CCNC)"/>
    <x v="15"/>
    <n v="271.94"/>
    <n v="-6.77"/>
    <x v="0"/>
  </r>
  <r>
    <s v="CD.AA.394000-AFC-GENERAL PLANT-TOOL"/>
    <x v="5"/>
    <s v="182332 REG ASSET - AFUDC (CCNC)"/>
    <x v="0"/>
    <n v="271.94"/>
    <n v="-6.77"/>
    <x v="0"/>
  </r>
  <r>
    <s v="CD.AA.394000-AFC-GENERAL PLANT-TOOL"/>
    <x v="5"/>
    <s v="182332 REG ASSET - AFUDC (CCNC)"/>
    <x v="0"/>
    <n v="271.94"/>
    <n v="-6.77"/>
    <x v="0"/>
  </r>
  <r>
    <s v="CD.AA.394000-AFC-GENERAL PLANT-TOOL"/>
    <x v="5"/>
    <s v="182332 REG ASSET - AFUDC (PIS)"/>
    <x v="0"/>
    <n v="0"/>
    <n v="0"/>
    <x v="0"/>
  </r>
  <r>
    <s v="CD.AA.394000-AFC-GENERAL PLANT-TOOL"/>
    <x v="5"/>
    <s v="182332 REG ASSET - AFUDC (PIS)"/>
    <x v="0"/>
    <n v="0"/>
    <n v="0"/>
    <x v="0"/>
  </r>
  <r>
    <s v="CD.AA.394000-AFC-GENERAL PLANT-TOOL"/>
    <x v="5"/>
    <s v="182332 REG ASSET - AFUDC (PIS)"/>
    <x v="6"/>
    <n v="2617.19"/>
    <n v="-1196.29"/>
    <x v="0"/>
  </r>
  <r>
    <s v="CD.AA.394000-AFC-GENERAL PLANT-TOOL"/>
    <x v="5"/>
    <s v="182332 REG ASSET - AFUDC (PIS)"/>
    <x v="11"/>
    <n v="84.41"/>
    <n v="-18.489999999999998"/>
    <x v="0"/>
  </r>
  <r>
    <s v="CD.AA.394000-AFC-GENERAL PLANT-TOOL"/>
    <x v="5"/>
    <s v="182332 REG ASSET - AFUDC (PIS)"/>
    <x v="12"/>
    <n v="18.22"/>
    <n v="-3.12"/>
    <x v="0"/>
  </r>
  <r>
    <s v="CD.AA.394000-AFC-GENERAL PLANT-TOOL"/>
    <x v="5"/>
    <s v="182332 REG ASSET - AFUDC (PIS)"/>
    <x v="14"/>
    <n v="1227.95"/>
    <n v="-91.13"/>
    <x v="0"/>
  </r>
  <r>
    <s v="CD.AA.394000-AFC-GENERAL PLANT-TOOL"/>
    <x v="5"/>
    <s v="182332 REG ASSET - AFUDC (PIS)"/>
    <x v="0"/>
    <n v="3947.77"/>
    <n v="-1309.03"/>
    <x v="0"/>
  </r>
  <r>
    <s v="CD.AA.394000-AFC-GENERAL PLANT-TOOL"/>
    <x v="5"/>
    <s v="182332 REG ASSET - AFUDC (PIS)"/>
    <x v="0"/>
    <n v="3947.77"/>
    <n v="-1309.03"/>
    <x v="0"/>
  </r>
  <r>
    <s v="CD.AA.394000-AFC-GENERAL PLANT-TOOL"/>
    <x v="5"/>
    <s v="182332 REG ASSET - AFUDC (PIS)"/>
    <x v="0"/>
    <n v="4219.71"/>
    <n v="-1315.8"/>
    <x v="0"/>
  </r>
  <r>
    <s v="CD.AA.395000 GENERAL PLANT - LABORA"/>
    <x v="6"/>
    <s v="182332 REG ASSET - AFUDC (PIS)"/>
    <x v="0"/>
    <n v="0"/>
    <n v="0"/>
    <x v="0"/>
  </r>
  <r>
    <s v="CD.AA.395000 GENERAL PLANT - LABORA"/>
    <x v="6"/>
    <s v="101000 PLANT IN SERVICE OWNED"/>
    <x v="0"/>
    <n v="0"/>
    <n v="0"/>
    <x v="0"/>
  </r>
  <r>
    <s v="CD.AA.395000 GENERAL PLANT - LABORA"/>
    <x v="6"/>
    <s v="101000 PLANT IN SERVICE OWNED"/>
    <x v="0"/>
    <n v="0"/>
    <n v="0"/>
    <x v="0"/>
  </r>
  <r>
    <s v="CD.AA.395000 GENERAL PLANT - LABORA"/>
    <x v="6"/>
    <s v="101000 PLANT IN SERVICE OWNED"/>
    <x v="1"/>
    <n v="17920.97"/>
    <n v="-17920.97"/>
    <x v="0"/>
  </r>
  <r>
    <s v="CD.AA.395000 GENERAL PLANT - LABORA"/>
    <x v="6"/>
    <s v="101000 PLANT IN SERVICE OWNED"/>
    <x v="2"/>
    <n v="164618.88"/>
    <n v="-164618.75"/>
    <x v="0"/>
  </r>
  <r>
    <s v="CD.AA.395000 GENERAL PLANT - LABORA"/>
    <x v="6"/>
    <s v="101000 PLANT IN SERVICE OWNED"/>
    <x v="3"/>
    <n v="70497.509999999995"/>
    <n v="-70494.710000000006"/>
    <x v="0"/>
  </r>
  <r>
    <s v="CD.AA.395000 GENERAL PLANT - LABORA"/>
    <x v="6"/>
    <s v="101000 PLANT IN SERVICE OWNED"/>
    <x v="12"/>
    <n v="911816.91"/>
    <n v="-386910.28"/>
    <x v="0"/>
  </r>
  <r>
    <s v="CD.AA.395000 GENERAL PLANT - LABORA"/>
    <x v="6"/>
    <s v="101000 PLANT IN SERVICE OWNED"/>
    <x v="13"/>
    <n v="301035.09999999998"/>
    <n v="-80465.509999999995"/>
    <x v="0"/>
  </r>
  <r>
    <s v="CD.AA.395000 GENERAL PLANT - LABORA"/>
    <x v="6"/>
    <s v="101000 PLANT IN SERVICE OWNED"/>
    <x v="14"/>
    <n v="41901.57"/>
    <n v="-5679.11"/>
    <x v="0"/>
  </r>
  <r>
    <s v="CD.AA.395000 GENERAL PLANT - LABORA"/>
    <x v="6"/>
    <s v="101000 PLANT IN SERVICE OWNED"/>
    <x v="0"/>
    <n v="1507790.94"/>
    <n v="-726089.34"/>
    <x v="0"/>
  </r>
  <r>
    <s v="CD.AA.395000 GENERAL PLANT - LABORA"/>
    <x v="6"/>
    <s v="101000 PLANT IN SERVICE OWNED"/>
    <x v="0"/>
    <n v="1507790.94"/>
    <n v="-726089.34"/>
    <x v="0"/>
  </r>
  <r>
    <s v="CD.AA.395000 GENERAL PLANT - LABORA"/>
    <x v="6"/>
    <s v="101000 PLANT IN SERVICE OWNED"/>
    <x v="0"/>
    <n v="1507790.94"/>
    <n v="-726089.34"/>
    <x v="0"/>
  </r>
  <r>
    <s v="CD.AA.397000 GENERAL PLANT-COMMUNIC"/>
    <x v="7"/>
    <s v="101000 PLANT IN SERVICE OWNED"/>
    <x v="0"/>
    <n v="0"/>
    <n v="0"/>
    <x v="0"/>
  </r>
  <r>
    <s v="CD.AA.397000 GENERAL PLANT-COMMUNIC"/>
    <x v="7"/>
    <s v="101000 PLANT IN SERVICE OWNED"/>
    <x v="0"/>
    <n v="0"/>
    <n v="0"/>
    <x v="0"/>
  </r>
  <r>
    <s v="CD.AA.397000 GENERAL PLANT-COMMUNIC"/>
    <x v="7"/>
    <s v="101000 PLANT IN SERVICE OWNED"/>
    <x v="0"/>
    <n v="0"/>
    <n v="0"/>
    <x v="0"/>
  </r>
  <r>
    <s v="CD.AA.397000 GENERAL PLANT-COMMUNIC"/>
    <x v="7"/>
    <s v="101000 PLANT IN SERVICE OWNED"/>
    <x v="1"/>
    <n v="371204.58"/>
    <n v="-347299.01"/>
    <x v="0"/>
  </r>
  <r>
    <s v="CD.AA.397000 GENERAL PLANT-COMMUNIC"/>
    <x v="7"/>
    <s v="101000 PLANT IN SERVICE OWNED"/>
    <x v="2"/>
    <n v="372460.42"/>
    <n v="-305123.95"/>
    <x v="0"/>
  </r>
  <r>
    <s v="CD.AA.397000 GENERAL PLANT-COMMUNIC"/>
    <x v="7"/>
    <s v="101000 PLANT IN SERVICE OWNED"/>
    <x v="3"/>
    <n v="699088.91"/>
    <n v="-501872.51"/>
    <x v="0"/>
  </r>
  <r>
    <s v="CD.AA.397000 GENERAL PLANT-COMMUNIC"/>
    <x v="7"/>
    <s v="101000 PLANT IN SERVICE OWNED"/>
    <x v="4"/>
    <n v="1212906.8899999999"/>
    <n v="-763982.12"/>
    <x v="0"/>
  </r>
  <r>
    <s v="CD.AA.397000 GENERAL PLANT-COMMUNIC"/>
    <x v="7"/>
    <s v="101000 PLANT IN SERVICE OWNED"/>
    <x v="5"/>
    <n v="698751.65"/>
    <n v="-386678.11"/>
    <x v="0"/>
  </r>
  <r>
    <s v="CD.AA.397000 GENERAL PLANT-COMMUNIC"/>
    <x v="7"/>
    <s v="101000 PLANT IN SERVICE OWNED"/>
    <x v="6"/>
    <n v="17668665.039999999"/>
    <n v="-8598343.2899999991"/>
    <x v="0"/>
  </r>
  <r>
    <s v="CD.AA.397000 GENERAL PLANT-COMMUNIC"/>
    <x v="7"/>
    <s v="101000 PLANT IN SERVICE OWNED"/>
    <x v="7"/>
    <n v="248345.08"/>
    <n v="-106262.43"/>
    <x v="0"/>
  </r>
  <r>
    <s v="CD.AA.397000 GENERAL PLANT-COMMUNIC"/>
    <x v="7"/>
    <s v="101000 PLANT IN SERVICE OWNED"/>
    <x v="8"/>
    <n v="2109702.3199999998"/>
    <n v="-791827.55"/>
    <x v="0"/>
  </r>
  <r>
    <s v="CD.AA.397000 GENERAL PLANT-COMMUNIC"/>
    <x v="7"/>
    <s v="101000 PLANT IN SERVICE OWNED"/>
    <x v="9"/>
    <n v="3231942.35"/>
    <n v="-1057504.53"/>
    <x v="0"/>
  </r>
  <r>
    <s v="CD.AA.397000 GENERAL PLANT-COMMUNIC"/>
    <x v="7"/>
    <s v="101000 PLANT IN SERVICE OWNED"/>
    <x v="10"/>
    <n v="10164848.5"/>
    <n v="-2863855.09"/>
    <x v="0"/>
  </r>
  <r>
    <s v="CD.AA.397000 GENERAL PLANT-COMMUNIC"/>
    <x v="7"/>
    <s v="101000 PLANT IN SERVICE OWNED"/>
    <x v="11"/>
    <n v="7443998.7800000003"/>
    <n v="-1765453.44"/>
    <x v="0"/>
  </r>
  <r>
    <s v="CD.AA.397000 GENERAL PLANT-COMMUNIC"/>
    <x v="7"/>
    <s v="101000 PLANT IN SERVICE OWNED"/>
    <x v="12"/>
    <n v="4642533.51"/>
    <n v="-889981.57"/>
    <x v="0"/>
  </r>
  <r>
    <s v="CD.AA.397000 GENERAL PLANT-COMMUNIC"/>
    <x v="7"/>
    <s v="101000 PLANT IN SERVICE OWNED"/>
    <x v="13"/>
    <n v="8102185.3200000003"/>
    <n v="-1163304.07"/>
    <x v="0"/>
  </r>
  <r>
    <s v="CD.AA.397000 GENERAL PLANT-COMMUNIC"/>
    <x v="7"/>
    <s v="101000 PLANT IN SERVICE OWNED"/>
    <x v="14"/>
    <n v="5681914.2300000004"/>
    <n v="-517188.06"/>
    <x v="0"/>
  </r>
  <r>
    <s v="CD.AA.397000 GENERAL PLANT-COMMUNIC"/>
    <x v="7"/>
    <s v="101000 PLANT IN SERVICE OWNED"/>
    <x v="15"/>
    <n v="2188133.7200000002"/>
    <n v="-70593.77"/>
    <x v="0"/>
  </r>
  <r>
    <s v="CD.AA.397000 GENERAL PLANT-COMMUNIC"/>
    <x v="7"/>
    <s v="101000 PLANT IN SERVICE OWNED"/>
    <x v="0"/>
    <n v="64836681.299999997"/>
    <n v="-20129269.489999998"/>
    <x v="0"/>
  </r>
  <r>
    <s v="CD.AA.397000 GENERAL PLANT-COMMUNIC"/>
    <x v="7"/>
    <s v="101000 PLANT IN SERVICE OWNED"/>
    <x v="0"/>
    <n v="64836681.299999997"/>
    <n v="-20129269.489999998"/>
    <x v="0"/>
  </r>
  <r>
    <s v="CD.AA.397000 GENERAL PLANT-COMMUNIC"/>
    <x v="7"/>
    <s v="106000 CCNC (PP)"/>
    <x v="0"/>
    <n v="0"/>
    <n v="0"/>
    <x v="0"/>
  </r>
  <r>
    <s v="CD.AA.397000 GENERAL PLANT-COMMUNIC"/>
    <x v="7"/>
    <s v="106000 CCNC (PP)"/>
    <x v="0"/>
    <n v="0"/>
    <n v="0"/>
    <x v="0"/>
  </r>
  <r>
    <s v="CD.AA.397000 GENERAL PLANT-COMMUNIC"/>
    <x v="7"/>
    <s v="106000 CCNC (PP)"/>
    <x v="7"/>
    <n v="9179.24"/>
    <n v="-3927.63"/>
    <x v="0"/>
  </r>
  <r>
    <s v="CD.AA.397000 GENERAL PLANT-COMMUNIC"/>
    <x v="7"/>
    <s v="106000 CCNC (PP)"/>
    <x v="8"/>
    <n v="-4.78"/>
    <n v="1.79"/>
    <x v="0"/>
  </r>
  <r>
    <s v="CD.AA.397000 GENERAL PLANT-COMMUNIC"/>
    <x v="7"/>
    <s v="106000 CCNC (PP)"/>
    <x v="9"/>
    <n v="-651.23"/>
    <n v="213.09"/>
    <x v="0"/>
  </r>
  <r>
    <s v="CD.AA.397000 GENERAL PLANT-COMMUNIC"/>
    <x v="7"/>
    <s v="106000 CCNC (PP)"/>
    <x v="13"/>
    <n v="336744.89"/>
    <n v="-48349.51"/>
    <x v="0"/>
  </r>
  <r>
    <s v="CD.AA.397000 GENERAL PLANT-COMMUNIC"/>
    <x v="7"/>
    <s v="106000 CCNC (PP)"/>
    <x v="14"/>
    <n v="4791723.7699999996"/>
    <n v="-436159.76"/>
    <x v="0"/>
  </r>
  <r>
    <s v="CD.AA.397000 GENERAL PLANT-COMMUNIC"/>
    <x v="7"/>
    <s v="106000 CCNC (PP)"/>
    <x v="15"/>
    <n v="10492604.34"/>
    <n v="-338513.35"/>
    <x v="0"/>
  </r>
  <r>
    <s v="CD.AA.397000 GENERAL PLANT-COMMUNIC"/>
    <x v="7"/>
    <s v="106000 CCNC (PP)"/>
    <x v="0"/>
    <n v="15629596.23"/>
    <n v="-826735.37"/>
    <x v="0"/>
  </r>
  <r>
    <s v="CD.AA.397000 GENERAL PLANT-COMMUNIC"/>
    <x v="7"/>
    <s v="106000 CCNC (PP)"/>
    <x v="0"/>
    <n v="15629596.23"/>
    <n v="-826735.37"/>
    <x v="0"/>
  </r>
  <r>
    <s v="CD.AA.397000 GENERAL PLANT-COMMUNIC"/>
    <x v="7"/>
    <s v="106000 CCNC (PP)"/>
    <x v="0"/>
    <n v="80466277.530000001"/>
    <n v="-20956004.850000001"/>
    <x v="0"/>
  </r>
  <r>
    <s v="CD.AA.397000-AFC-GENERAL PLANT-COMM"/>
    <x v="7"/>
    <s v="106000 CCNC (PP)"/>
    <x v="0"/>
    <n v="0"/>
    <n v="0"/>
    <x v="0"/>
  </r>
  <r>
    <s v="CD.AA.397000-AFC-GENERAL PLANT-COMM"/>
    <x v="7"/>
    <s v="182332 REG ASSET - AFUDC (CCNC)"/>
    <x v="0"/>
    <n v="0"/>
    <n v="0"/>
    <x v="0"/>
  </r>
  <r>
    <s v="CD.AA.397000-AFC-GENERAL PLANT-COMM"/>
    <x v="7"/>
    <s v="182332 REG ASSET - AFUDC (CCNC)"/>
    <x v="0"/>
    <n v="0"/>
    <n v="0"/>
    <x v="0"/>
  </r>
  <r>
    <s v="CD.AA.397000-AFC-GENERAL PLANT-COMM"/>
    <x v="7"/>
    <s v="182332 REG ASSET - AFUDC (CCNC)"/>
    <x v="13"/>
    <n v="9157.9500000000007"/>
    <n v="-1319.32"/>
    <x v="0"/>
  </r>
  <r>
    <s v="CD.AA.397000-AFC-GENERAL PLANT-COMM"/>
    <x v="7"/>
    <s v="182332 REG ASSET - AFUDC (CCNC)"/>
    <x v="14"/>
    <n v="56625.84"/>
    <n v="-5164.93"/>
    <x v="0"/>
  </r>
  <r>
    <s v="CD.AA.397000-AFC-GENERAL PLANT-COMM"/>
    <x v="7"/>
    <s v="182332 REG ASSET - AFUDC (CCNC)"/>
    <x v="15"/>
    <n v="173368.47"/>
    <n v="-5597.12"/>
    <x v="0"/>
  </r>
  <r>
    <s v="CD.AA.397000-AFC-GENERAL PLANT-COMM"/>
    <x v="7"/>
    <s v="182332 REG ASSET - AFUDC (CCNC)"/>
    <x v="0"/>
    <n v="239152.26"/>
    <n v="-12081.36"/>
    <x v="0"/>
  </r>
  <r>
    <s v="CD.AA.397000-AFC-GENERAL PLANT-COMM"/>
    <x v="7"/>
    <s v="182332 REG ASSET - AFUDC (CCNC)"/>
    <x v="0"/>
    <n v="239152.26"/>
    <n v="-12081.36"/>
    <x v="0"/>
  </r>
  <r>
    <s v="CD.AA.397000-AFC-GENERAL PLANT-COMM"/>
    <x v="7"/>
    <s v="182332 REG ASSET - AFUDC (PIS)"/>
    <x v="0"/>
    <n v="0"/>
    <n v="0"/>
    <x v="0"/>
  </r>
  <r>
    <s v="CD.AA.397000-AFC-GENERAL PLANT-COMM"/>
    <x v="7"/>
    <s v="182332 REG ASSET - AFUDC (PIS)"/>
    <x v="0"/>
    <n v="0"/>
    <n v="0"/>
    <x v="0"/>
  </r>
  <r>
    <s v="CD.AA.397000-AFC-GENERAL PLANT-COMM"/>
    <x v="7"/>
    <s v="182332 REG ASSET - AFUDC (PIS)"/>
    <x v="5"/>
    <n v="3939.57"/>
    <n v="-2192.19"/>
    <x v="0"/>
  </r>
  <r>
    <s v="CD.AA.397000-AFC-GENERAL PLANT-COMM"/>
    <x v="7"/>
    <s v="182332 REG ASSET - AFUDC (PIS)"/>
    <x v="6"/>
    <n v="37544.31"/>
    <n v="-18385.990000000002"/>
    <x v="0"/>
  </r>
  <r>
    <s v="CD.AA.397000-AFC-GENERAL PLANT-COMM"/>
    <x v="7"/>
    <s v="182332 REG ASSET - AFUDC (PIS)"/>
    <x v="7"/>
    <n v="14995.45"/>
    <n v="-6459.85"/>
    <x v="0"/>
  </r>
  <r>
    <s v="CD.AA.397000-AFC-GENERAL PLANT-COMM"/>
    <x v="7"/>
    <s v="182332 REG ASSET - AFUDC (PIS)"/>
    <x v="8"/>
    <n v="48040.51"/>
    <n v="-18156.27"/>
    <x v="0"/>
  </r>
  <r>
    <s v="CD.AA.397000-AFC-GENERAL PLANT-COMM"/>
    <x v="7"/>
    <s v="182332 REG ASSET - AFUDC (PIS)"/>
    <x v="9"/>
    <n v="53295.18"/>
    <n v="-17556.8"/>
    <x v="0"/>
  </r>
  <r>
    <s v="CD.AA.397000-AFC-GENERAL PLANT-COMM"/>
    <x v="7"/>
    <s v="182332 REG ASSET - AFUDC (PIS)"/>
    <x v="10"/>
    <n v="372511.43"/>
    <n v="-105614.03"/>
    <x v="0"/>
  </r>
  <r>
    <s v="CD.AA.397000-AFC-GENERAL PLANT-COMM"/>
    <x v="7"/>
    <s v="182332 REG ASSET - AFUDC (PIS)"/>
    <x v="11"/>
    <n v="336157.68"/>
    <n v="-80166.899999999994"/>
    <x v="0"/>
  </r>
  <r>
    <s v="CD.AA.397000-AFC-GENERAL PLANT-COMM"/>
    <x v="7"/>
    <s v="182332 REG ASSET - AFUDC (PIS)"/>
    <x v="12"/>
    <n v="41990.64"/>
    <n v="-8086.27"/>
    <x v="0"/>
  </r>
  <r>
    <s v="CD.AA.397000-AFC-GENERAL PLANT-COMM"/>
    <x v="7"/>
    <s v="182332 REG ASSET - AFUDC (PIS)"/>
    <x v="13"/>
    <n v="84101.66"/>
    <n v="-12115.88"/>
    <x v="0"/>
  </r>
  <r>
    <s v="CD.AA.397000-AFC-GENERAL PLANT-COMM"/>
    <x v="7"/>
    <s v="182332 REG ASSET - AFUDC (PIS)"/>
    <x v="14"/>
    <n v="152447.44"/>
    <n v="-13904.96"/>
    <x v="0"/>
  </r>
  <r>
    <s v="CD.AA.397000-AFC-GENERAL PLANT-COMM"/>
    <x v="7"/>
    <s v="182332 REG ASSET - AFUDC (PIS)"/>
    <x v="15"/>
    <n v="66838.880000000005"/>
    <n v="-2157.86"/>
    <x v="0"/>
  </r>
  <r>
    <s v="CD.AA.397000-AFC-GENERAL PLANT-COMM"/>
    <x v="7"/>
    <s v="182332 REG ASSET - AFUDC (PIS)"/>
    <x v="0"/>
    <n v="1211862.75"/>
    <n v="-284797"/>
    <x v="0"/>
  </r>
  <r>
    <s v="CD.AA.397000-AFC-GENERAL PLANT-COMM"/>
    <x v="7"/>
    <s v="182332 REG ASSET - AFUDC (PIS)"/>
    <x v="0"/>
    <n v="1211862.75"/>
    <n v="-284797"/>
    <x v="0"/>
  </r>
  <r>
    <s v="CD.AA.397000-AFC-GENERAL PLANT-COMM"/>
    <x v="7"/>
    <s v="182332 REG ASSET - AFUDC (PIS)"/>
    <x v="0"/>
    <n v="1451015.01"/>
    <n v="-296878.36"/>
    <x v="0"/>
  </r>
  <r>
    <s v="CD.AA.397200 GENERAL PLANT-COMMUNIC"/>
    <x v="8"/>
    <s v="182332 REG ASSET - AFUDC (PIS)"/>
    <x v="0"/>
    <n v="0"/>
    <n v="0"/>
    <x v="0"/>
  </r>
  <r>
    <s v="CD.AA.397200 GENERAL PLANT-COMMUNIC"/>
    <x v="8"/>
    <s v="101000 PLANT IN SERVICE OWNED"/>
    <x v="0"/>
    <n v="0"/>
    <n v="0"/>
    <x v="0"/>
  </r>
  <r>
    <s v="CD.AA.397200 GENERAL PLANT-COMMUNIC"/>
    <x v="8"/>
    <s v="101000 PLANT IN SERVICE OWNED"/>
    <x v="0"/>
    <n v="0"/>
    <n v="0"/>
    <x v="0"/>
  </r>
  <r>
    <s v="CD.AA.397200 GENERAL PLANT-COMMUNIC"/>
    <x v="8"/>
    <s v="101000 PLANT IN SERVICE OWNED"/>
    <x v="6"/>
    <n v="233805.34"/>
    <n v="-233805.34"/>
    <x v="0"/>
  </r>
  <r>
    <s v="CD.AA.397200 GENERAL PLANT-COMMUNIC"/>
    <x v="8"/>
    <s v="101000 PLANT IN SERVICE OWNED"/>
    <x v="10"/>
    <n v="661529.02"/>
    <n v="-661529.02"/>
    <x v="0"/>
  </r>
  <r>
    <s v="CD.AA.397200 GENERAL PLANT-COMMUNIC"/>
    <x v="8"/>
    <s v="101000 PLANT IN SERVICE OWNED"/>
    <x v="12"/>
    <n v="197703.87"/>
    <n v="-196498.7"/>
    <x v="0"/>
  </r>
  <r>
    <s v="CD.AA.397200 GENERAL PLANT-COMMUNIC"/>
    <x v="8"/>
    <s v="101000 PLANT IN SERVICE OWNED"/>
    <x v="13"/>
    <n v="1744318.9"/>
    <n v="-1488959.35"/>
    <x v="0"/>
  </r>
  <r>
    <s v="CD.AA.397200 GENERAL PLANT-COMMUNIC"/>
    <x v="8"/>
    <s v="101000 PLANT IN SERVICE OWNED"/>
    <x v="14"/>
    <n v="170302.63"/>
    <n v="-67110.720000000001"/>
    <x v="0"/>
  </r>
  <r>
    <s v="CD.AA.397200 GENERAL PLANT-COMMUNIC"/>
    <x v="8"/>
    <s v="101000 PLANT IN SERVICE OWNED"/>
    <x v="15"/>
    <n v="179873.88"/>
    <n v="-12428.54"/>
    <x v="0"/>
  </r>
  <r>
    <s v="CD.AA.397200 GENERAL PLANT-COMMUNIC"/>
    <x v="8"/>
    <s v="101000 PLANT IN SERVICE OWNED"/>
    <x v="0"/>
    <n v="3187533.64"/>
    <n v="-2660331.67"/>
    <x v="0"/>
  </r>
  <r>
    <s v="CD.AA.397200 GENERAL PLANT-COMMUNIC"/>
    <x v="8"/>
    <s v="101000 PLANT IN SERVICE OWNED"/>
    <x v="0"/>
    <n v="3187533.64"/>
    <n v="-2660331.67"/>
    <x v="0"/>
  </r>
  <r>
    <s v="CD.AA.397200 GENERAL PLANT-COMMUNIC"/>
    <x v="8"/>
    <s v="106000 CCNC (PP)"/>
    <x v="0"/>
    <n v="0"/>
    <n v="0"/>
    <x v="0"/>
  </r>
  <r>
    <s v="CD.AA.397200 GENERAL PLANT-COMMUNIC"/>
    <x v="8"/>
    <s v="106000 CCNC (PP)"/>
    <x v="0"/>
    <n v="0"/>
    <n v="0"/>
    <x v="0"/>
  </r>
  <r>
    <s v="CD.AA.397200 GENERAL PLANT-COMMUNIC"/>
    <x v="8"/>
    <s v="106000 CCNC (PP)"/>
    <x v="15"/>
    <n v="110643.82"/>
    <n v="-7645.03"/>
    <x v="0"/>
  </r>
  <r>
    <s v="CD.AA.397200 GENERAL PLANT-COMMUNIC"/>
    <x v="8"/>
    <s v="106000 CCNC (PP)"/>
    <x v="0"/>
    <n v="110643.82"/>
    <n v="-7645.03"/>
    <x v="0"/>
  </r>
  <r>
    <s v="CD.AA.397200 GENERAL PLANT-COMMUNIC"/>
    <x v="8"/>
    <s v="106000 CCNC (PP)"/>
    <x v="0"/>
    <n v="110643.82"/>
    <n v="-7645.03"/>
    <x v="0"/>
  </r>
  <r>
    <s v="CD.AA.397200 GENERAL PLANT-COMMUNIC"/>
    <x v="8"/>
    <s v="106000 CCNC (PP)"/>
    <x v="0"/>
    <n v="3298177.46"/>
    <n v="-2667976.7000000002"/>
    <x v="0"/>
  </r>
  <r>
    <s v="CD.AA.397200-AFC-GENERAL PLANT-COMM"/>
    <x v="8"/>
    <s v="106000 CCNC (PP)"/>
    <x v="0"/>
    <n v="0"/>
    <n v="0"/>
    <x v="0"/>
  </r>
  <r>
    <s v="CD.AA.397200-AFC-GENERAL PLANT-COMM"/>
    <x v="8"/>
    <s v="182332 REG ASSET - AFUDC (PIS)"/>
    <x v="0"/>
    <n v="0"/>
    <n v="0"/>
    <x v="0"/>
  </r>
  <r>
    <s v="CD.AA.397200-AFC-GENERAL PLANT-COMM"/>
    <x v="8"/>
    <s v="182332 REG ASSET - AFUDC (PIS)"/>
    <x v="0"/>
    <n v="0"/>
    <n v="0"/>
    <x v="0"/>
  </r>
  <r>
    <s v="CD.AA.397200-AFC-GENERAL PLANT-COMM"/>
    <x v="8"/>
    <s v="182332 REG ASSET - AFUDC (PIS)"/>
    <x v="12"/>
    <n v="443.5"/>
    <n v="-443.5"/>
    <x v="0"/>
  </r>
  <r>
    <s v="CD.AA.397200-AFC-GENERAL PLANT-COMM"/>
    <x v="8"/>
    <s v="182332 REG ASSET - AFUDC (PIS)"/>
    <x v="0"/>
    <n v="443.5"/>
    <n v="-443.5"/>
    <x v="0"/>
  </r>
  <r>
    <s v="CD.AA.397200-AFC-GENERAL PLANT-COMM"/>
    <x v="8"/>
    <s v="182332 REG ASSET - AFUDC (PIS)"/>
    <x v="0"/>
    <n v="443.5"/>
    <n v="-443.5"/>
    <x v="0"/>
  </r>
  <r>
    <s v="CD.AA.397200-AFC-GENERAL PLANT-COMM"/>
    <x v="8"/>
    <s v="182332 REG ASSET - AFUDC (PIS)"/>
    <x v="0"/>
    <n v="443.5"/>
    <n v="-443.5"/>
    <x v="0"/>
  </r>
  <r>
    <s v="CD.AA.398000 GENERAL PLANT-MISC EQU"/>
    <x v="9"/>
    <s v="182332 REG ASSET - AFUDC (PIS)"/>
    <x v="0"/>
    <n v="0"/>
    <n v="0"/>
    <x v="0"/>
  </r>
  <r>
    <s v="CD.AA.398000 GENERAL PLANT-MISC EQU"/>
    <x v="9"/>
    <s v="101000 PLANT IN SERVICE OWNED"/>
    <x v="0"/>
    <n v="0"/>
    <n v="0"/>
    <x v="0"/>
  </r>
  <r>
    <s v="CD.AA.398000 GENERAL PLANT-MISC EQU"/>
    <x v="9"/>
    <s v="101000 PLANT IN SERVICE OWNED"/>
    <x v="0"/>
    <n v="0"/>
    <n v="0"/>
    <x v="0"/>
  </r>
  <r>
    <s v="CD.AA.398000 GENERAL PLANT-MISC EQU"/>
    <x v="9"/>
    <s v="101000 PLANT IN SERVICE OWNED"/>
    <x v="7"/>
    <n v="62696.86"/>
    <n v="-62696.86"/>
    <x v="0"/>
  </r>
  <r>
    <s v="CD.AA.398000 GENERAL PLANT-MISC EQU"/>
    <x v="9"/>
    <s v="101000 PLANT IN SERVICE OWNED"/>
    <x v="8"/>
    <n v="333570.18"/>
    <n v="-333570.18"/>
    <x v="0"/>
  </r>
  <r>
    <s v="CD.AA.398000 GENERAL PLANT-MISC EQU"/>
    <x v="9"/>
    <s v="101000 PLANT IN SERVICE OWNED"/>
    <x v="9"/>
    <n v="11168.17"/>
    <n v="-11168.17"/>
    <x v="0"/>
  </r>
  <r>
    <s v="CD.AA.398000 GENERAL PLANT-MISC EQU"/>
    <x v="9"/>
    <s v="101000 PLANT IN SERVICE OWNED"/>
    <x v="10"/>
    <n v="6500.26"/>
    <n v="-6500.26"/>
    <x v="0"/>
  </r>
  <r>
    <s v="CD.AA.398000 GENERAL PLANT-MISC EQU"/>
    <x v="9"/>
    <s v="101000 PLANT IN SERVICE OWNED"/>
    <x v="12"/>
    <n v="134870.22"/>
    <n v="-134870.22"/>
    <x v="0"/>
  </r>
  <r>
    <s v="CD.AA.398000 GENERAL PLANT-MISC EQU"/>
    <x v="9"/>
    <s v="101000 PLANT IN SERVICE OWNED"/>
    <x v="13"/>
    <n v="122248.74"/>
    <n v="-122248.74"/>
    <x v="0"/>
  </r>
  <r>
    <s v="CD.AA.398000 GENERAL PLANT-MISC EQU"/>
    <x v="9"/>
    <s v="101000 PLANT IN SERVICE OWNED"/>
    <x v="14"/>
    <n v="8838.94"/>
    <n v="-8838.94"/>
    <x v="0"/>
  </r>
  <r>
    <s v="CD.AA.398000 GENERAL PLANT-MISC EQU"/>
    <x v="9"/>
    <s v="101000 PLANT IN SERVICE OWNED"/>
    <x v="15"/>
    <n v="11891.33"/>
    <n v="-11891.33"/>
    <x v="0"/>
  </r>
  <r>
    <s v="CD.AA.398000 GENERAL PLANT-MISC EQU"/>
    <x v="9"/>
    <s v="101000 PLANT IN SERVICE OWNED"/>
    <x v="0"/>
    <n v="691784.7"/>
    <n v="-691784.7"/>
    <x v="0"/>
  </r>
  <r>
    <s v="CD.AA.398000 GENERAL PLANT-MISC EQU"/>
    <x v="9"/>
    <s v="101000 PLANT IN SERVICE OWNED"/>
    <x v="0"/>
    <n v="691784.7"/>
    <n v="-691784.7"/>
    <x v="0"/>
  </r>
  <r>
    <s v="CD.AA.398000 GENERAL PLANT-MISC EQU"/>
    <x v="9"/>
    <s v="101000 PLANT IN SERVICE OWNED"/>
    <x v="0"/>
    <n v="691784.7"/>
    <n v="-691784.7"/>
    <x v="0"/>
  </r>
  <r>
    <s v="CD.AA.398000-AFC-GENERAL PLANT-MISC"/>
    <x v="9"/>
    <s v="101000 PLANT IN SERVICE OWNED"/>
    <x v="0"/>
    <n v="0"/>
    <n v="0"/>
    <x v="0"/>
  </r>
  <r>
    <s v="CD.AA.398000-AFC-GENERAL PLANT-MISC"/>
    <x v="9"/>
    <s v="182332 REG ASSET - AFUDC (PIS)"/>
    <x v="0"/>
    <n v="0"/>
    <n v="0"/>
    <x v="0"/>
  </r>
  <r>
    <s v="CD.AA.398000-AFC-GENERAL PLANT-MISC"/>
    <x v="9"/>
    <s v="182332 REG ASSET - AFUDC (PIS)"/>
    <x v="0"/>
    <n v="0"/>
    <n v="0"/>
    <x v="0"/>
  </r>
  <r>
    <s v="CD.AA.398000-AFC-GENERAL PLANT-MISC"/>
    <x v="9"/>
    <s v="182332 REG ASSET - AFUDC (PIS)"/>
    <x v="7"/>
    <n v="562.76"/>
    <n v="-562.76"/>
    <x v="0"/>
  </r>
  <r>
    <s v="CD.AA.398000-AFC-GENERAL PLANT-MISC"/>
    <x v="9"/>
    <s v="182332 REG ASSET - AFUDC (PIS)"/>
    <x v="8"/>
    <n v="2818.27"/>
    <n v="-2818.27"/>
    <x v="0"/>
  </r>
  <r>
    <s v="CD.AA.398000-AFC-GENERAL PLANT-MISC"/>
    <x v="9"/>
    <s v="182332 REG ASSET - AFUDC (PIS)"/>
    <x v="9"/>
    <n v="47.89"/>
    <n v="-47.89"/>
    <x v="0"/>
  </r>
  <r>
    <s v="CD.AA.398000-AFC-GENERAL PLANT-MISC"/>
    <x v="9"/>
    <s v="182332 REG ASSET - AFUDC (PIS)"/>
    <x v="14"/>
    <n v="88.18"/>
    <n v="-88.18"/>
    <x v="0"/>
  </r>
  <r>
    <s v="CD.AA.398000-AFC-GENERAL PLANT-MISC"/>
    <x v="9"/>
    <s v="182332 REG ASSET - AFUDC (PIS)"/>
    <x v="0"/>
    <n v="3517.1"/>
    <n v="-3517.1"/>
    <x v="0"/>
  </r>
  <r>
    <s v="CD.AA.398000-AFC-GENERAL PLANT-MISC"/>
    <x v="9"/>
    <s v="182332 REG ASSET - AFUDC (PIS)"/>
    <x v="0"/>
    <n v="3517.1"/>
    <n v="-3517.1"/>
    <x v="0"/>
  </r>
  <r>
    <s v="CD.AA.398000-AFC-GENERAL PLANT-MISC"/>
    <x v="9"/>
    <s v="182332 REG ASSET - AFUDC (PIS)"/>
    <x v="0"/>
    <n v="3517.1"/>
    <n v="-3517.1"/>
    <x v="0"/>
  </r>
  <r>
    <s v="CD.AN.391100 GENERAL PLANT-COMPUTER"/>
    <x v="1"/>
    <s v="182332 REG ASSET - AFUDC (PIS)"/>
    <x v="0"/>
    <n v="0"/>
    <n v="0"/>
    <x v="1"/>
  </r>
  <r>
    <s v="CD.AN.391100 GENERAL PLANT-COMPUTER"/>
    <x v="1"/>
    <s v="101000 PLANT IN SERVICE OWNED"/>
    <x v="0"/>
    <n v="0"/>
    <n v="0"/>
    <x v="1"/>
  </r>
  <r>
    <s v="CD.AN.391100 GENERAL PLANT-COMPUTER"/>
    <x v="1"/>
    <s v="101000 PLANT IN SERVICE OWNED"/>
    <x v="0"/>
    <n v="0"/>
    <n v="0"/>
    <x v="1"/>
  </r>
  <r>
    <s v="CD.AN.391100 GENERAL PLANT-COMPUTER"/>
    <x v="1"/>
    <s v="101000 PLANT IN SERVICE OWNED"/>
    <x v="12"/>
    <n v="65409.18"/>
    <n v="-50571.64"/>
    <x v="1"/>
  </r>
  <r>
    <s v="CD.AN.391100 GENERAL PLANT-COMPUTER"/>
    <x v="1"/>
    <s v="101000 PLANT IN SERVICE OWNED"/>
    <x v="13"/>
    <n v="255434.05"/>
    <n v="-143607.39000000001"/>
    <x v="1"/>
  </r>
  <r>
    <s v="CD.AN.391100 GENERAL PLANT-COMPUTER"/>
    <x v="1"/>
    <s v="101000 PLANT IN SERVICE OWNED"/>
    <x v="0"/>
    <n v="320843.23"/>
    <n v="-194179.03"/>
    <x v="1"/>
  </r>
  <r>
    <s v="CD.AN.391100 GENERAL PLANT-COMPUTER"/>
    <x v="1"/>
    <s v="101000 PLANT IN SERVICE OWNED"/>
    <x v="0"/>
    <n v="320843.23"/>
    <n v="-194179.03"/>
    <x v="1"/>
  </r>
  <r>
    <s v="CD.AN.391100 GENERAL PLANT-COMPUTER"/>
    <x v="1"/>
    <s v="101000 PLANT IN SERVICE OWNED"/>
    <x v="0"/>
    <n v="320843.23"/>
    <n v="-194179.03"/>
    <x v="1"/>
  </r>
  <r>
    <s v="CD.AN.391100-AFC-GENERAL PLANT-COMP"/>
    <x v="1"/>
    <s v="101000 PLANT IN SERVICE OWNED"/>
    <x v="0"/>
    <n v="0"/>
    <n v="0"/>
    <x v="1"/>
  </r>
  <r>
    <s v="CD.AN.391100-AFC-GENERAL PLANT-COMP"/>
    <x v="1"/>
    <s v="182332 REG ASSET - AFUDC (PIS)"/>
    <x v="0"/>
    <n v="0"/>
    <n v="0"/>
    <x v="1"/>
  </r>
  <r>
    <s v="CD.AN.391100-AFC-GENERAL PLANT-COMP"/>
    <x v="1"/>
    <s v="182332 REG ASSET - AFUDC (PIS)"/>
    <x v="0"/>
    <n v="0"/>
    <n v="0"/>
    <x v="1"/>
  </r>
  <r>
    <s v="CD.AN.391100-AFC-GENERAL PLANT-COMP"/>
    <x v="1"/>
    <s v="182332 REG ASSET - AFUDC (PIS)"/>
    <x v="12"/>
    <n v="33.700000000000003"/>
    <n v="-20.72"/>
    <x v="1"/>
  </r>
  <r>
    <s v="CD.AN.391100-AFC-GENERAL PLANT-COMP"/>
    <x v="1"/>
    <s v="182332 REG ASSET - AFUDC (PIS)"/>
    <x v="13"/>
    <n v="2344.54"/>
    <n v="-1002.76"/>
    <x v="1"/>
  </r>
  <r>
    <s v="CD.AN.391100-AFC-GENERAL PLANT-COMP"/>
    <x v="1"/>
    <s v="182332 REG ASSET - AFUDC (PIS)"/>
    <x v="0"/>
    <n v="2378.2399999999998"/>
    <n v="-1023.48"/>
    <x v="1"/>
  </r>
  <r>
    <s v="CD.AN.391100-AFC-GENERAL PLANT-COMP"/>
    <x v="1"/>
    <s v="182332 REG ASSET - AFUDC (PIS)"/>
    <x v="0"/>
    <n v="2378.2399999999998"/>
    <n v="-1023.48"/>
    <x v="1"/>
  </r>
  <r>
    <s v="CD.AN.391100-AFC-GENERAL PLANT-COMP"/>
    <x v="1"/>
    <s v="182332 REG ASSET - AFUDC (PIS)"/>
    <x v="0"/>
    <n v="2378.2399999999998"/>
    <n v="-1023.48"/>
    <x v="1"/>
  </r>
  <r>
    <s v="CD.AN.393000 GENERAL PLANT-STORES E"/>
    <x v="4"/>
    <s v="182332 REG ASSET - AFUDC (PIS)"/>
    <x v="0"/>
    <n v="0"/>
    <n v="0"/>
    <x v="1"/>
  </r>
  <r>
    <s v="CD.AN.393000 GENERAL PLANT-STORES E"/>
    <x v="4"/>
    <s v="101000 PLANT IN SERVICE OWNED"/>
    <x v="0"/>
    <n v="0"/>
    <n v="0"/>
    <x v="1"/>
  </r>
  <r>
    <s v="CD.AN.393000 GENERAL PLANT-STORES E"/>
    <x v="4"/>
    <s v="101000 PLANT IN SERVICE OWNED"/>
    <x v="0"/>
    <n v="0"/>
    <n v="0"/>
    <x v="1"/>
  </r>
  <r>
    <s v="CD.AN.393000 GENERAL PLANT-STORES E"/>
    <x v="4"/>
    <s v="101000 PLANT IN SERVICE OWNED"/>
    <x v="21"/>
    <n v="2163.36"/>
    <n v="-2141.89"/>
    <x v="1"/>
  </r>
  <r>
    <s v="CD.AN.393000 GENERAL PLANT-STORES E"/>
    <x v="4"/>
    <s v="101000 PLANT IN SERVICE OWNED"/>
    <x v="22"/>
    <n v="40934.51"/>
    <n v="-39616.65"/>
    <x v="1"/>
  </r>
  <r>
    <s v="CD.AN.393000 GENERAL PLANT-STORES E"/>
    <x v="4"/>
    <s v="101000 PLANT IN SERVICE OWNED"/>
    <x v="23"/>
    <n v="30995.69"/>
    <n v="-29212.9"/>
    <x v="1"/>
  </r>
  <r>
    <s v="CD.AN.393000 GENERAL PLANT-STORES E"/>
    <x v="4"/>
    <s v="101000 PLANT IN SERVICE OWNED"/>
    <x v="24"/>
    <n v="1123.55"/>
    <n v="-1027.27"/>
    <x v="1"/>
  </r>
  <r>
    <s v="CD.AN.393000 GENERAL PLANT-STORES E"/>
    <x v="4"/>
    <s v="101000 PLANT IN SERVICE OWNED"/>
    <x v="16"/>
    <n v="7291.74"/>
    <n v="-6199.44"/>
    <x v="1"/>
  </r>
  <r>
    <s v="CD.AN.393000 GENERAL PLANT-STORES E"/>
    <x v="4"/>
    <s v="101000 PLANT IN SERVICE OWNED"/>
    <x v="17"/>
    <n v="19408.84"/>
    <n v="-15811.85"/>
    <x v="1"/>
  </r>
  <r>
    <s v="CD.AN.393000 GENERAL PLANT-STORES E"/>
    <x v="4"/>
    <s v="101000 PLANT IN SERVICE OWNED"/>
    <x v="18"/>
    <n v="32776"/>
    <n v="-25470.17"/>
    <x v="1"/>
  </r>
  <r>
    <s v="CD.AN.393000 GENERAL PLANT-STORES E"/>
    <x v="4"/>
    <s v="101000 PLANT IN SERVICE OWNED"/>
    <x v="20"/>
    <n v="3843.34"/>
    <n v="-2677.31"/>
    <x v="1"/>
  </r>
  <r>
    <s v="CD.AN.393000 GENERAL PLANT-STORES E"/>
    <x v="4"/>
    <s v="101000 PLANT IN SERVICE OWNED"/>
    <x v="2"/>
    <n v="49462.1"/>
    <n v="-30189.25"/>
    <x v="1"/>
  </r>
  <r>
    <s v="CD.AN.393000 GENERAL PLANT-STORES E"/>
    <x v="4"/>
    <s v="101000 PLANT IN SERVICE OWNED"/>
    <x v="3"/>
    <n v="317177.99"/>
    <n v="-179383.04000000001"/>
    <x v="1"/>
  </r>
  <r>
    <s v="CD.AN.393000 GENERAL PLANT-STORES E"/>
    <x v="4"/>
    <s v="101000 PLANT IN SERVICE OWNED"/>
    <x v="4"/>
    <n v="302292.14"/>
    <n v="-157170.37"/>
    <x v="1"/>
  </r>
  <r>
    <s v="CD.AN.393000 GENERAL PLANT-STORES E"/>
    <x v="4"/>
    <s v="101000 PLANT IN SERVICE OWNED"/>
    <x v="5"/>
    <n v="310470.28999999998"/>
    <n v="-147057.42000000001"/>
    <x v="1"/>
  </r>
  <r>
    <s v="CD.AN.393000 GENERAL PLANT-STORES E"/>
    <x v="4"/>
    <s v="101000 PLANT IN SERVICE OWNED"/>
    <x v="6"/>
    <n v="122946.25"/>
    <n v="-52492.55"/>
    <x v="1"/>
  </r>
  <r>
    <s v="CD.AN.393000 GENERAL PLANT-STORES E"/>
    <x v="4"/>
    <s v="101000 PLANT IN SERVICE OWNED"/>
    <x v="8"/>
    <n v="1107667.58"/>
    <n v="-368899.8"/>
    <x v="1"/>
  </r>
  <r>
    <s v="CD.AN.393000 GENERAL PLANT-STORES E"/>
    <x v="4"/>
    <s v="101000 PLANT IN SERVICE OWNED"/>
    <x v="9"/>
    <n v="746421.71"/>
    <n v="-213653.04"/>
    <x v="1"/>
  </r>
  <r>
    <s v="CD.AN.393000 GENERAL PLANT-STORES E"/>
    <x v="4"/>
    <s v="101000 PLANT IN SERVICE OWNED"/>
    <x v="12"/>
    <n v="885984.93"/>
    <n v="-131870.47"/>
    <x v="1"/>
  </r>
  <r>
    <s v="CD.AN.393000 GENERAL PLANT-STORES E"/>
    <x v="4"/>
    <s v="101000 PLANT IN SERVICE OWNED"/>
    <x v="13"/>
    <n v="293501.61"/>
    <n v="-30735.56"/>
    <x v="1"/>
  </r>
  <r>
    <s v="CD.AN.393000 GENERAL PLANT-STORES E"/>
    <x v="4"/>
    <s v="101000 PLANT IN SERVICE OWNED"/>
    <x v="14"/>
    <n v="55069.89"/>
    <n v="-3401.93"/>
    <x v="1"/>
  </r>
  <r>
    <s v="CD.AN.393000 GENERAL PLANT-STORES E"/>
    <x v="4"/>
    <s v="101000 PLANT IN SERVICE OWNED"/>
    <x v="15"/>
    <n v="299763.74"/>
    <n v="-6056.92"/>
    <x v="1"/>
  </r>
  <r>
    <s v="CD.AN.393000 GENERAL PLANT-STORES E"/>
    <x v="4"/>
    <s v="101000 PLANT IN SERVICE OWNED"/>
    <x v="0"/>
    <n v="4629295.26"/>
    <n v="-1443067.84"/>
    <x v="1"/>
  </r>
  <r>
    <s v="CD.AN.393000 GENERAL PLANT-STORES E"/>
    <x v="4"/>
    <s v="101000 PLANT IN SERVICE OWNED"/>
    <x v="0"/>
    <n v="4629295.26"/>
    <n v="-1443067.84"/>
    <x v="1"/>
  </r>
  <r>
    <s v="CD.AN.393000 GENERAL PLANT-STORES E"/>
    <x v="4"/>
    <s v="106000 CCNC (PP)"/>
    <x v="0"/>
    <n v="0"/>
    <n v="0"/>
    <x v="1"/>
  </r>
  <r>
    <s v="CD.AN.393000 GENERAL PLANT-STORES E"/>
    <x v="4"/>
    <s v="106000 CCNC (PP)"/>
    <x v="0"/>
    <n v="0"/>
    <n v="0"/>
    <x v="1"/>
  </r>
  <r>
    <s v="CD.AN.393000 GENERAL PLANT-STORES E"/>
    <x v="4"/>
    <s v="106000 CCNC (PP)"/>
    <x v="15"/>
    <n v="4049.93"/>
    <n v="-81.83"/>
    <x v="1"/>
  </r>
  <r>
    <s v="CD.AN.393000 GENERAL PLANT-STORES E"/>
    <x v="4"/>
    <s v="106000 CCNC (PP)"/>
    <x v="0"/>
    <n v="4049.93"/>
    <n v="-81.83"/>
    <x v="1"/>
  </r>
  <r>
    <s v="CD.AN.393000 GENERAL PLANT-STORES E"/>
    <x v="4"/>
    <s v="106000 CCNC (PP)"/>
    <x v="0"/>
    <n v="4049.93"/>
    <n v="-81.83"/>
    <x v="1"/>
  </r>
  <r>
    <s v="CD.AN.393000 GENERAL PLANT-STORES E"/>
    <x v="4"/>
    <s v="106000 CCNC (PP)"/>
    <x v="0"/>
    <n v="4633345.1900000004"/>
    <n v="-1443149.67"/>
    <x v="1"/>
  </r>
  <r>
    <s v="CD.AN.393000-AFC-GENERAL PLANT-STOR"/>
    <x v="4"/>
    <s v="106000 CCNC (PP)"/>
    <x v="0"/>
    <n v="0"/>
    <n v="0"/>
    <x v="1"/>
  </r>
  <r>
    <s v="CD.AN.393000-AFC-GENERAL PLANT-STOR"/>
    <x v="4"/>
    <s v="182332 REG ASSET - AFUDC (PIS)"/>
    <x v="0"/>
    <n v="0"/>
    <n v="0"/>
    <x v="1"/>
  </r>
  <r>
    <s v="CD.AN.393000-AFC-GENERAL PLANT-STOR"/>
    <x v="4"/>
    <s v="182332 REG ASSET - AFUDC (PIS)"/>
    <x v="0"/>
    <n v="0"/>
    <n v="0"/>
    <x v="1"/>
  </r>
  <r>
    <s v="CD.AN.393000-AFC-GENERAL PLANT-STOR"/>
    <x v="4"/>
    <s v="182332 REG ASSET - AFUDC (PIS)"/>
    <x v="9"/>
    <n v="67.48"/>
    <n v="-19.170000000000002"/>
    <x v="1"/>
  </r>
  <r>
    <s v="CD.AN.393000-AFC-GENERAL PLANT-STOR"/>
    <x v="4"/>
    <s v="182332 REG ASSET - AFUDC (PIS)"/>
    <x v="0"/>
    <n v="67.48"/>
    <n v="-19.170000000000002"/>
    <x v="1"/>
  </r>
  <r>
    <s v="CD.AN.393000-AFC-GENERAL PLANT-STOR"/>
    <x v="4"/>
    <s v="182332 REG ASSET - AFUDC (PIS)"/>
    <x v="0"/>
    <n v="67.48"/>
    <n v="-19.170000000000002"/>
    <x v="1"/>
  </r>
  <r>
    <s v="CD.AN.393000-AFC-GENERAL PLANT-STOR"/>
    <x v="4"/>
    <s v="182332 REG ASSET - AFUDC (PIS)"/>
    <x v="0"/>
    <n v="67.48"/>
    <n v="-19.170000000000002"/>
    <x v="1"/>
  </r>
  <r>
    <s v="CD.AN.394000 GENERAL PLANT-TOOLS, S"/>
    <x v="5"/>
    <s v="182332 REG ASSET - AFUDC (PIS)"/>
    <x v="0"/>
    <n v="0"/>
    <n v="0"/>
    <x v="1"/>
  </r>
  <r>
    <s v="CD.AN.394000 GENERAL PLANT-TOOLS, S"/>
    <x v="5"/>
    <s v="101000 PLANT IN SERVICE OWNED"/>
    <x v="0"/>
    <n v="0"/>
    <n v="0"/>
    <x v="1"/>
  </r>
  <r>
    <s v="CD.AN.394000 GENERAL PLANT-TOOLS, S"/>
    <x v="5"/>
    <s v="101000 PLANT IN SERVICE OWNED"/>
    <x v="0"/>
    <n v="0"/>
    <n v="0"/>
    <x v="1"/>
  </r>
  <r>
    <s v="CD.AN.394000 GENERAL PLANT-TOOLS, S"/>
    <x v="5"/>
    <s v="101000 PLANT IN SERVICE OWNED"/>
    <x v="16"/>
    <n v="1992.34"/>
    <n v="-1460.46"/>
    <x v="1"/>
  </r>
  <r>
    <s v="CD.AN.394000 GENERAL PLANT-TOOLS, S"/>
    <x v="5"/>
    <s v="101000 PLANT IN SERVICE OWNED"/>
    <x v="17"/>
    <n v="15736.59"/>
    <n v="-7815.2"/>
    <x v="1"/>
  </r>
  <r>
    <s v="CD.AN.394000 GENERAL PLANT-TOOLS, S"/>
    <x v="5"/>
    <s v="101000 PLANT IN SERVICE OWNED"/>
    <x v="18"/>
    <n v="9196.6299999999992"/>
    <n v="-3619.94"/>
    <x v="1"/>
  </r>
  <r>
    <s v="CD.AN.394000 GENERAL PLANT-TOOLS, S"/>
    <x v="5"/>
    <s v="101000 PLANT IN SERVICE OWNED"/>
    <x v="3"/>
    <n v="32788.26"/>
    <n v="-7549.38"/>
    <x v="1"/>
  </r>
  <r>
    <s v="CD.AN.394000 GENERAL PLANT-TOOLS, S"/>
    <x v="5"/>
    <s v="101000 PLANT IN SERVICE OWNED"/>
    <x v="6"/>
    <n v="41470.97"/>
    <n v="-7815.3"/>
    <x v="1"/>
  </r>
  <r>
    <s v="CD.AN.394000 GENERAL PLANT-TOOLS, S"/>
    <x v="5"/>
    <s v="101000 PLANT IN SERVICE OWNED"/>
    <x v="7"/>
    <n v="659347.39"/>
    <n v="-116204.35"/>
    <x v="1"/>
  </r>
  <r>
    <s v="CD.AN.394000 GENERAL PLANT-TOOLS, S"/>
    <x v="5"/>
    <s v="101000 PLANT IN SERVICE OWNED"/>
    <x v="8"/>
    <n v="6736.06"/>
    <n v="-1105.4000000000001"/>
    <x v="1"/>
  </r>
  <r>
    <s v="CD.AN.394000 GENERAL PLANT-TOOLS, S"/>
    <x v="5"/>
    <s v="101000 PLANT IN SERVICE OWNED"/>
    <x v="13"/>
    <n v="229336.5"/>
    <n v="-19478.88"/>
    <x v="1"/>
  </r>
  <r>
    <s v="CD.AN.394000 GENERAL PLANT-TOOLS, S"/>
    <x v="5"/>
    <s v="101000 PLANT IN SERVICE OWNED"/>
    <x v="14"/>
    <n v="8195.7900000000009"/>
    <n v="-478.12"/>
    <x v="1"/>
  </r>
  <r>
    <s v="CD.AN.394000 GENERAL PLANT-TOOLS, S"/>
    <x v="5"/>
    <s v="101000 PLANT IN SERVICE OWNED"/>
    <x v="0"/>
    <n v="1004800.53"/>
    <n v="-165527.03"/>
    <x v="1"/>
  </r>
  <r>
    <s v="CD.AN.394000 GENERAL PLANT-TOOLS, S"/>
    <x v="5"/>
    <s v="101000 PLANT IN SERVICE OWNED"/>
    <x v="0"/>
    <n v="1004800.53"/>
    <n v="-165527.03"/>
    <x v="1"/>
  </r>
  <r>
    <s v="CD.AN.394000 GENERAL PLANT-TOOLS, S"/>
    <x v="5"/>
    <s v="101000 PLANT IN SERVICE OWNED"/>
    <x v="0"/>
    <n v="1004800.53"/>
    <n v="-165527.03"/>
    <x v="1"/>
  </r>
  <r>
    <s v="CD.AN.394000-AFC-GENERAL PLANT-TOOL"/>
    <x v="5"/>
    <s v="101000 PLANT IN SERVICE OWNED"/>
    <x v="0"/>
    <n v="0"/>
    <n v="0"/>
    <x v="1"/>
  </r>
  <r>
    <s v="CD.AN.394000-AFC-GENERAL PLANT-TOOL"/>
    <x v="5"/>
    <s v="182332 REG ASSET - AFUDC (PIS)"/>
    <x v="0"/>
    <n v="0"/>
    <n v="0"/>
    <x v="1"/>
  </r>
  <r>
    <s v="CD.AN.394000-AFC-GENERAL PLANT-TOOL"/>
    <x v="5"/>
    <s v="182332 REG ASSET - AFUDC (PIS)"/>
    <x v="0"/>
    <n v="0"/>
    <n v="0"/>
    <x v="1"/>
  </r>
  <r>
    <s v="CD.AN.394000-AFC-GENERAL PLANT-TOOL"/>
    <x v="5"/>
    <s v="182332 REG ASSET - AFUDC (PIS)"/>
    <x v="13"/>
    <n v="-144.08000000000001"/>
    <n v="14.7"/>
    <x v="1"/>
  </r>
  <r>
    <s v="CD.AN.394000-AFC-GENERAL PLANT-TOOL"/>
    <x v="5"/>
    <s v="182332 REG ASSET - AFUDC (PIS)"/>
    <x v="0"/>
    <n v="-144.08000000000001"/>
    <n v="14.7"/>
    <x v="1"/>
  </r>
  <r>
    <s v="CD.AN.394000-AFC-GENERAL PLANT-TOOL"/>
    <x v="5"/>
    <s v="182332 REG ASSET - AFUDC (PIS)"/>
    <x v="0"/>
    <n v="-144.08000000000001"/>
    <n v="14.7"/>
    <x v="1"/>
  </r>
  <r>
    <s v="CD.AN.394000-AFC-GENERAL PLANT-TOOL"/>
    <x v="5"/>
    <s v="182332 REG ASSET - AFUDC (PIS)"/>
    <x v="0"/>
    <n v="-144.08000000000001"/>
    <n v="14.7"/>
    <x v="1"/>
  </r>
  <r>
    <s v="CD.AN.397000 GENERAL PLANT-COMMUNIC"/>
    <x v="7"/>
    <s v="182332 REG ASSET - AFUDC (PIS)"/>
    <x v="0"/>
    <n v="0"/>
    <n v="0"/>
    <x v="1"/>
  </r>
  <r>
    <s v="CD.AN.397000 GENERAL PLANT-COMMUNIC"/>
    <x v="7"/>
    <s v="101000 PLANT IN SERVICE OWNED"/>
    <x v="0"/>
    <n v="0"/>
    <n v="0"/>
    <x v="1"/>
  </r>
  <r>
    <s v="CD.AN.397000 GENERAL PLANT-COMMUNIC"/>
    <x v="7"/>
    <s v="101000 PLANT IN SERVICE OWNED"/>
    <x v="0"/>
    <n v="0"/>
    <n v="0"/>
    <x v="1"/>
  </r>
  <r>
    <s v="CD.AN.397000 GENERAL PLANT-COMMUNIC"/>
    <x v="7"/>
    <s v="101000 PLANT IN SERVICE OWNED"/>
    <x v="1"/>
    <n v="35567.1"/>
    <n v="39712.870000000003"/>
    <x v="1"/>
  </r>
  <r>
    <s v="CD.AN.397000 GENERAL PLANT-COMMUNIC"/>
    <x v="7"/>
    <s v="101000 PLANT IN SERVICE OWNED"/>
    <x v="2"/>
    <n v="97761.45"/>
    <n v="101628.66"/>
    <x v="1"/>
  </r>
  <r>
    <s v="CD.AN.397000 GENERAL PLANT-COMMUNIC"/>
    <x v="7"/>
    <s v="101000 PLANT IN SERVICE OWNED"/>
    <x v="3"/>
    <n v="37092.93"/>
    <n v="35703.919999999998"/>
    <x v="1"/>
  </r>
  <r>
    <s v="CD.AN.397000 GENERAL PLANT-COMMUNIC"/>
    <x v="7"/>
    <s v="101000 PLANT IN SERVICE OWNED"/>
    <x v="4"/>
    <n v="23658.99"/>
    <n v="20951.2"/>
    <x v="1"/>
  </r>
  <r>
    <s v="CD.AN.397000 GENERAL PLANT-COMMUNIC"/>
    <x v="7"/>
    <s v="101000 PLANT IN SERVICE OWNED"/>
    <x v="5"/>
    <n v="157177.14000000001"/>
    <n v="127084.76"/>
    <x v="1"/>
  </r>
  <r>
    <s v="CD.AN.397000 GENERAL PLANT-COMMUNIC"/>
    <x v="7"/>
    <s v="101000 PLANT IN SERVICE OWNED"/>
    <x v="6"/>
    <n v="36765.620000000003"/>
    <n v="26895.54"/>
    <x v="1"/>
  </r>
  <r>
    <s v="CD.AN.397000 GENERAL PLANT-COMMUNIC"/>
    <x v="7"/>
    <s v="101000 PLANT IN SERVICE OWNED"/>
    <x v="7"/>
    <n v="279418.44"/>
    <n v="182889.51"/>
    <x v="1"/>
  </r>
  <r>
    <s v="CD.AN.397000 GENERAL PLANT-COMMUNIC"/>
    <x v="7"/>
    <s v="101000 PLANT IN SERVICE OWNED"/>
    <x v="9"/>
    <n v="92032.67"/>
    <n v="46064.9"/>
    <x v="1"/>
  </r>
  <r>
    <s v="CD.AN.397000 GENERAL PLANT-COMMUNIC"/>
    <x v="7"/>
    <s v="101000 PLANT IN SERVICE OWNED"/>
    <x v="10"/>
    <n v="582011.52"/>
    <n v="246495.54"/>
    <x v="1"/>
  </r>
  <r>
    <s v="CD.AN.397000 GENERAL PLANT-COMMUNIC"/>
    <x v="7"/>
    <s v="101000 PLANT IN SERVICE OWNED"/>
    <x v="11"/>
    <n v="146887.71"/>
    <n v="50899.41"/>
    <x v="1"/>
  </r>
  <r>
    <s v="CD.AN.397000 GENERAL PLANT-COMMUNIC"/>
    <x v="7"/>
    <s v="101000 PLANT IN SERVICE OWNED"/>
    <x v="12"/>
    <n v="27631.54"/>
    <n v="7447.11"/>
    <x v="1"/>
  </r>
  <r>
    <s v="CD.AN.397000 GENERAL PLANT-COMMUNIC"/>
    <x v="7"/>
    <s v="101000 PLANT IN SERVICE OWNED"/>
    <x v="13"/>
    <n v="181739.84"/>
    <n v="34986.86"/>
    <x v="1"/>
  </r>
  <r>
    <s v="CD.AN.397000 GENERAL PLANT-COMMUNIC"/>
    <x v="7"/>
    <s v="101000 PLANT IN SERVICE OWNED"/>
    <x v="0"/>
    <n v="1697744.95"/>
    <n v="920760.29"/>
    <x v="1"/>
  </r>
  <r>
    <s v="CD.AN.397000 GENERAL PLANT-COMMUNIC"/>
    <x v="7"/>
    <s v="101000 PLANT IN SERVICE OWNED"/>
    <x v="0"/>
    <n v="1697744.95"/>
    <n v="920760.29"/>
    <x v="1"/>
  </r>
  <r>
    <s v="CD.AN.397000 GENERAL PLANT-COMMUNIC"/>
    <x v="7"/>
    <s v="106000 CCNC (PP)"/>
    <x v="0"/>
    <n v="0"/>
    <n v="0"/>
    <x v="1"/>
  </r>
  <r>
    <s v="CD.AN.397000 GENERAL PLANT-COMMUNIC"/>
    <x v="7"/>
    <s v="106000 CCNC (PP)"/>
    <x v="0"/>
    <n v="0"/>
    <n v="0"/>
    <x v="1"/>
  </r>
  <r>
    <s v="CD.AN.397000 GENERAL PLANT-COMMUNIC"/>
    <x v="7"/>
    <s v="106000 CCNC (PP)"/>
    <x v="7"/>
    <n v="6850.19"/>
    <n v="4483.7"/>
    <x v="1"/>
  </r>
  <r>
    <s v="CD.AN.397000 GENERAL PLANT-COMMUNIC"/>
    <x v="7"/>
    <s v="106000 CCNC (PP)"/>
    <x v="9"/>
    <n v="-6850.19"/>
    <n v="-3428.71"/>
    <x v="1"/>
  </r>
  <r>
    <s v="CD.AN.397000 GENERAL PLANT-COMMUNIC"/>
    <x v="7"/>
    <s v="106000 CCNC (PP)"/>
    <x v="0"/>
    <n v="0"/>
    <n v="1054.99"/>
    <x v="1"/>
  </r>
  <r>
    <s v="CD.AN.397000 GENERAL PLANT-COMMUNIC"/>
    <x v="7"/>
    <s v="106000 CCNC (PP)"/>
    <x v="0"/>
    <n v="0"/>
    <n v="1054.99"/>
    <x v="1"/>
  </r>
  <r>
    <s v="CD.AN.397000 GENERAL PLANT-COMMUNIC"/>
    <x v="7"/>
    <s v="106000 CCNC (PP)"/>
    <x v="0"/>
    <n v="1697744.95"/>
    <n v="921815.28"/>
    <x v="1"/>
  </r>
  <r>
    <s v="CD.AN.397000-AFC-GENERAL PLANT-COMM"/>
    <x v="7"/>
    <s v="106000 CCNC (PP)"/>
    <x v="0"/>
    <n v="0"/>
    <n v="0"/>
    <x v="1"/>
  </r>
  <r>
    <s v="CD.AN.397000-AFC-GENERAL PLANT-COMM"/>
    <x v="7"/>
    <s v="182332 REG ASSET - AFUDC (PIS)"/>
    <x v="0"/>
    <n v="0"/>
    <n v="0"/>
    <x v="1"/>
  </r>
  <r>
    <s v="CD.AN.397000-AFC-GENERAL PLANT-COMM"/>
    <x v="7"/>
    <s v="182332 REG ASSET - AFUDC (PIS)"/>
    <x v="0"/>
    <n v="0"/>
    <n v="0"/>
    <x v="1"/>
  </r>
  <r>
    <s v="CD.AN.397000-AFC-GENERAL PLANT-COMM"/>
    <x v="7"/>
    <s v="182332 REG ASSET - AFUDC (PIS)"/>
    <x v="4"/>
    <n v="23.07"/>
    <n v="19.239999999999998"/>
    <x v="1"/>
  </r>
  <r>
    <s v="CD.AN.397000-AFC-GENERAL PLANT-COMM"/>
    <x v="7"/>
    <s v="182332 REG ASSET - AFUDC (PIS)"/>
    <x v="5"/>
    <n v="572.12"/>
    <n v="435.69"/>
    <x v="1"/>
  </r>
  <r>
    <s v="CD.AN.397000-AFC-GENERAL PLANT-COMM"/>
    <x v="7"/>
    <s v="182332 REG ASSET - AFUDC (PIS)"/>
    <x v="6"/>
    <n v="20.67"/>
    <n v="14.24"/>
    <x v="1"/>
  </r>
  <r>
    <s v="CD.AN.397000-AFC-GENERAL PLANT-COMM"/>
    <x v="7"/>
    <s v="182332 REG ASSET - AFUDC (PIS)"/>
    <x v="7"/>
    <n v="7506.27"/>
    <n v="4627.51"/>
    <x v="1"/>
  </r>
  <r>
    <s v="CD.AN.397000-AFC-GENERAL PLANT-COMM"/>
    <x v="7"/>
    <s v="182332 REG ASSET - AFUDC (PIS)"/>
    <x v="9"/>
    <n v="555.89"/>
    <n v="262.06"/>
    <x v="1"/>
  </r>
  <r>
    <s v="CD.AN.397000-AFC-GENERAL PLANT-COMM"/>
    <x v="7"/>
    <s v="182332 REG ASSET - AFUDC (PIS)"/>
    <x v="10"/>
    <n v="9277.74"/>
    <n v="3700.91"/>
    <x v="1"/>
  </r>
  <r>
    <s v="CD.AN.397000-AFC-GENERAL PLANT-COMM"/>
    <x v="7"/>
    <s v="182332 REG ASSET - AFUDC (PIS)"/>
    <x v="11"/>
    <n v="1576.98"/>
    <n v="514.69000000000005"/>
    <x v="1"/>
  </r>
  <r>
    <s v="CD.AN.397000-AFC-GENERAL PLANT-COMM"/>
    <x v="7"/>
    <s v="182332 REG ASSET - AFUDC (PIS)"/>
    <x v="12"/>
    <n v="34.25"/>
    <n v="8.69"/>
    <x v="1"/>
  </r>
  <r>
    <s v="CD.AN.397000-AFC-GENERAL PLANT-COMM"/>
    <x v="7"/>
    <s v="182332 REG ASSET - AFUDC (PIS)"/>
    <x v="13"/>
    <n v="1928.02"/>
    <n v="349.59"/>
    <x v="1"/>
  </r>
  <r>
    <s v="CD.AN.397000-AFC-GENERAL PLANT-COMM"/>
    <x v="7"/>
    <s v="182332 REG ASSET - AFUDC (PIS)"/>
    <x v="0"/>
    <n v="21495.01"/>
    <n v="9932.6299999999992"/>
    <x v="1"/>
  </r>
  <r>
    <s v="CD.AN.397000-AFC-GENERAL PLANT-COMM"/>
    <x v="7"/>
    <s v="182332 REG ASSET - AFUDC (PIS)"/>
    <x v="0"/>
    <n v="21495.01"/>
    <n v="9932.6299999999992"/>
    <x v="1"/>
  </r>
  <r>
    <s v="CD.AN.397000-AFC-GENERAL PLANT-COMM"/>
    <x v="7"/>
    <s v="182332 REG ASSET - AFUDC (PIS)"/>
    <x v="0"/>
    <n v="21495.01"/>
    <n v="9932.6299999999992"/>
    <x v="1"/>
  </r>
  <r>
    <s v="CD.AN.397200 GENERAL PLANT-COMMUNIC"/>
    <x v="8"/>
    <s v="182332 REG ASSET - AFUDC (PIS)"/>
    <x v="0"/>
    <n v="0"/>
    <n v="0"/>
    <x v="1"/>
  </r>
  <r>
    <s v="CD.AN.397200 GENERAL PLANT-COMMUNIC"/>
    <x v="8"/>
    <s v="101000 PLANT IN SERVICE OWNED"/>
    <x v="0"/>
    <n v="0"/>
    <n v="0"/>
    <x v="1"/>
  </r>
  <r>
    <s v="CD.AN.397200 GENERAL PLANT-COMMUNIC"/>
    <x v="8"/>
    <s v="101000 PLANT IN SERVICE OWNED"/>
    <x v="0"/>
    <n v="0"/>
    <n v="0"/>
    <x v="1"/>
  </r>
  <r>
    <s v="CD.AN.397200 GENERAL PLANT-COMMUNIC"/>
    <x v="8"/>
    <s v="101000 PLANT IN SERVICE OWNED"/>
    <x v="6"/>
    <n v="218302.14"/>
    <n v="-1042650.73"/>
    <x v="1"/>
  </r>
  <r>
    <s v="CD.AN.397200 GENERAL PLANT-COMMUNIC"/>
    <x v="8"/>
    <s v="101000 PLANT IN SERVICE OWNED"/>
    <x v="0"/>
    <n v="218302.14"/>
    <n v="-1042650.73"/>
    <x v="1"/>
  </r>
  <r>
    <s v="CD.AN.397200 GENERAL PLANT-COMMUNIC"/>
    <x v="8"/>
    <s v="101000 PLANT IN SERVICE OWNED"/>
    <x v="0"/>
    <n v="218302.14"/>
    <n v="-1042650.73"/>
    <x v="1"/>
  </r>
  <r>
    <s v="CD.AN.397200 GENERAL PLANT-COMMUNIC"/>
    <x v="8"/>
    <s v="101000 PLANT IN SERVICE OWNED"/>
    <x v="0"/>
    <n v="218302.14"/>
    <n v="-1042650.73"/>
    <x v="1"/>
  </r>
  <r>
    <s v="CD.AN.398000 GENERAL PLANT-MISC EQU"/>
    <x v="9"/>
    <s v="101000 PLANT IN SERVICE OWNED"/>
    <x v="0"/>
    <n v="0"/>
    <n v="0"/>
    <x v="1"/>
  </r>
  <r>
    <s v="CD.AN.398000 GENERAL PLANT-MISC EQU"/>
    <x v="9"/>
    <s v="106000 CCNC (PP)"/>
    <x v="0"/>
    <n v="0"/>
    <n v="0"/>
    <x v="1"/>
  </r>
  <r>
    <s v="CD.AN.398000 GENERAL PLANT-MISC EQU"/>
    <x v="9"/>
    <s v="106000 CCNC (PP)"/>
    <x v="0"/>
    <n v="0"/>
    <n v="0"/>
    <x v="1"/>
  </r>
  <r>
    <s v="CD.AN.398000 GENERAL PLANT-MISC EQU"/>
    <x v="9"/>
    <s v="106000 CCNC (PP)"/>
    <x v="15"/>
    <n v="3506.81"/>
    <n v="-160.71"/>
    <x v="1"/>
  </r>
  <r>
    <s v="CD.AN.398000 GENERAL PLANT-MISC EQU"/>
    <x v="9"/>
    <s v="106000 CCNC (PP)"/>
    <x v="0"/>
    <n v="3506.81"/>
    <n v="-160.71"/>
    <x v="1"/>
  </r>
  <r>
    <s v="CD.AN.398000 GENERAL PLANT-MISC EQU"/>
    <x v="9"/>
    <s v="106000 CCNC (PP)"/>
    <x v="0"/>
    <n v="3506.81"/>
    <n v="-160.71"/>
    <x v="1"/>
  </r>
  <r>
    <s v="CD.AN.398000 GENERAL PLANT-MISC EQU"/>
    <x v="9"/>
    <s v="106000 CCNC (PP)"/>
    <x v="0"/>
    <n v="3506.81"/>
    <n v="-160.71"/>
    <x v="1"/>
  </r>
  <r>
    <s v="CD.ID.391000 GENERAL PLANT-OFFICE F"/>
    <x v="0"/>
    <s v="106000 CCNC (PP)"/>
    <x v="0"/>
    <n v="0"/>
    <n v="0"/>
    <x v="2"/>
  </r>
  <r>
    <s v="CD.ID.391000 GENERAL PLANT-OFFICE F"/>
    <x v="0"/>
    <s v="101000 PLANT IN SERVICE OWNED"/>
    <x v="0"/>
    <n v="0"/>
    <n v="0"/>
    <x v="2"/>
  </r>
  <r>
    <s v="CD.ID.391000 GENERAL PLANT-OFFICE F"/>
    <x v="0"/>
    <s v="101000 PLANT IN SERVICE OWNED"/>
    <x v="0"/>
    <n v="0"/>
    <n v="0"/>
    <x v="2"/>
  </r>
  <r>
    <s v="CD.ID.391000 GENERAL PLANT-OFFICE F"/>
    <x v="0"/>
    <s v="101000 PLANT IN SERVICE OWNED"/>
    <x v="12"/>
    <n v="9880.74"/>
    <n v="-3478.56"/>
    <x v="2"/>
  </r>
  <r>
    <s v="CD.ID.391000 GENERAL PLANT-OFFICE F"/>
    <x v="0"/>
    <s v="101000 PLANT IN SERVICE OWNED"/>
    <x v="0"/>
    <n v="9880.74"/>
    <n v="-3478.56"/>
    <x v="2"/>
  </r>
  <r>
    <s v="CD.ID.391000 GENERAL PLANT-OFFICE F"/>
    <x v="0"/>
    <s v="101000 PLANT IN SERVICE OWNED"/>
    <x v="0"/>
    <n v="9880.74"/>
    <n v="-3478.56"/>
    <x v="2"/>
  </r>
  <r>
    <s v="CD.ID.391000 GENERAL PLANT-OFFICE F"/>
    <x v="0"/>
    <s v="101000 PLANT IN SERVICE OWNED"/>
    <x v="0"/>
    <n v="9880.74"/>
    <n v="-3478.56"/>
    <x v="2"/>
  </r>
  <r>
    <s v="CD.ID.393000 GENERAL PLANT-STORES E"/>
    <x v="4"/>
    <s v="101000 PLANT IN SERVICE OWNED"/>
    <x v="0"/>
    <n v="0"/>
    <n v="0"/>
    <x v="2"/>
  </r>
  <r>
    <s v="CD.ID.393000 GENERAL PLANT-STORES E"/>
    <x v="4"/>
    <s v="101000 PLANT IN SERVICE OWNED"/>
    <x v="0"/>
    <n v="0"/>
    <n v="0"/>
    <x v="2"/>
  </r>
  <r>
    <s v="CD.ID.393000 GENERAL PLANT-STORES E"/>
    <x v="4"/>
    <s v="101000 PLANT IN SERVICE OWNED"/>
    <x v="0"/>
    <n v="0"/>
    <n v="0"/>
    <x v="2"/>
  </r>
  <r>
    <s v="CD.ID.393000 GENERAL PLANT-STORES E"/>
    <x v="4"/>
    <s v="101000 PLANT IN SERVICE OWNED"/>
    <x v="21"/>
    <n v="764.45"/>
    <n v="-742.31"/>
    <x v="2"/>
  </r>
  <r>
    <s v="CD.ID.393000 GENERAL PLANT-STORES E"/>
    <x v="4"/>
    <s v="101000 PLANT IN SERVICE OWNED"/>
    <x v="22"/>
    <n v="14464.7"/>
    <n v="-13238.88"/>
    <x v="2"/>
  </r>
  <r>
    <s v="CD.ID.393000 GENERAL PLANT-STORES E"/>
    <x v="4"/>
    <s v="101000 PLANT IN SERVICE OWNED"/>
    <x v="23"/>
    <n v="10952.69"/>
    <n v="-9443.33"/>
    <x v="2"/>
  </r>
  <r>
    <s v="CD.ID.393000 GENERAL PLANT-STORES E"/>
    <x v="4"/>
    <s v="101000 PLANT IN SERVICE OWNED"/>
    <x v="24"/>
    <n v="397.02"/>
    <n v="-322.25"/>
    <x v="2"/>
  </r>
  <r>
    <s v="CD.ID.393000 GENERAL PLANT-STORES E"/>
    <x v="4"/>
    <s v="101000 PLANT IN SERVICE OWNED"/>
    <x v="16"/>
    <n v="2576.62"/>
    <n v="-1848.79"/>
    <x v="2"/>
  </r>
  <r>
    <s v="CD.ID.393000 GENERAL PLANT-STORES E"/>
    <x v="4"/>
    <s v="101000 PLANT IN SERVICE OWNED"/>
    <x v="17"/>
    <n v="6858.34"/>
    <n v="-4619.3999999999996"/>
    <x v="2"/>
  </r>
  <r>
    <s v="CD.ID.393000 GENERAL PLANT-STORES E"/>
    <x v="4"/>
    <s v="101000 PLANT IN SERVICE OWNED"/>
    <x v="1"/>
    <n v="7145.39"/>
    <n v="-3673.11"/>
    <x v="2"/>
  </r>
  <r>
    <s v="CD.ID.393000 GENERAL PLANT-STORES E"/>
    <x v="4"/>
    <s v="101000 PLANT IN SERVICE OWNED"/>
    <x v="2"/>
    <n v="30869.32"/>
    <n v="-14736.76"/>
    <x v="2"/>
  </r>
  <r>
    <s v="CD.ID.393000 GENERAL PLANT-STORES E"/>
    <x v="4"/>
    <s v="101000 PLANT IN SERVICE OWNED"/>
    <x v="9"/>
    <n v="4047.43"/>
    <n v="-957.83"/>
    <x v="2"/>
  </r>
  <r>
    <s v="CD.ID.393000 GENERAL PLANT-STORES E"/>
    <x v="4"/>
    <s v="101000 PLANT IN SERVICE OWNED"/>
    <x v="12"/>
    <n v="63433.41"/>
    <n v="-8381.61"/>
    <x v="2"/>
  </r>
  <r>
    <s v="CD.ID.393000 GENERAL PLANT-STORES E"/>
    <x v="4"/>
    <s v="101000 PLANT IN SERVICE OWNED"/>
    <x v="13"/>
    <n v="54240.46"/>
    <n v="-5196.1899999999996"/>
    <x v="2"/>
  </r>
  <r>
    <s v="CD.ID.393000 GENERAL PLANT-STORES E"/>
    <x v="4"/>
    <s v="101000 PLANT IN SERVICE OWNED"/>
    <x v="14"/>
    <n v="44454.46"/>
    <n v="-2597.0500000000002"/>
    <x v="2"/>
  </r>
  <r>
    <s v="CD.ID.393000 GENERAL PLANT-STORES E"/>
    <x v="4"/>
    <s v="101000 PLANT IN SERVICE OWNED"/>
    <x v="15"/>
    <n v="11164.69"/>
    <n v="-221.25"/>
    <x v="2"/>
  </r>
  <r>
    <s v="CD.ID.393000 GENERAL PLANT-STORES E"/>
    <x v="4"/>
    <s v="101000 PLANT IN SERVICE OWNED"/>
    <x v="0"/>
    <n v="251368.98"/>
    <n v="-65978.77"/>
    <x v="2"/>
  </r>
  <r>
    <s v="CD.ID.393000 GENERAL PLANT-STORES E"/>
    <x v="4"/>
    <s v="101000 PLANT IN SERVICE OWNED"/>
    <x v="0"/>
    <n v="251368.98"/>
    <n v="-65978.77"/>
    <x v="2"/>
  </r>
  <r>
    <s v="CD.ID.393000 GENERAL PLANT-STORES E"/>
    <x v="4"/>
    <s v="101000 PLANT IN SERVICE OWNED"/>
    <x v="0"/>
    <n v="251368.98"/>
    <n v="-65978.77"/>
    <x v="2"/>
  </r>
  <r>
    <s v="CD.ID.393000-AFC-GENERAL PLANT-STOR"/>
    <x v="4"/>
    <s v="101000 PLANT IN SERVICE OWNED"/>
    <x v="0"/>
    <n v="0"/>
    <n v="0"/>
    <x v="2"/>
  </r>
  <r>
    <s v="CD.ID.393000-AFC-GENERAL PLANT-STOR"/>
    <x v="4"/>
    <s v="182332 REG ASSET - AFUDC (PIS)"/>
    <x v="0"/>
    <n v="0"/>
    <n v="0"/>
    <x v="2"/>
  </r>
  <r>
    <s v="CD.ID.393000-AFC-GENERAL PLANT-STOR"/>
    <x v="4"/>
    <s v="182332 REG ASSET - AFUDC (PIS)"/>
    <x v="0"/>
    <n v="0"/>
    <n v="0"/>
    <x v="2"/>
  </r>
  <r>
    <s v="CD.ID.393000-AFC-GENERAL PLANT-STOR"/>
    <x v="4"/>
    <s v="182332 REG ASSET - AFUDC (PIS)"/>
    <x v="14"/>
    <n v="14.97"/>
    <n v="-0.72"/>
    <x v="2"/>
  </r>
  <r>
    <s v="CD.ID.393000-AFC-GENERAL PLANT-STOR"/>
    <x v="4"/>
    <s v="182332 REG ASSET - AFUDC (PIS)"/>
    <x v="0"/>
    <n v="14.97"/>
    <n v="-0.72"/>
    <x v="2"/>
  </r>
  <r>
    <s v="CD.ID.393000-AFC-GENERAL PLANT-STOR"/>
    <x v="4"/>
    <s v="182332 REG ASSET - AFUDC (PIS)"/>
    <x v="0"/>
    <n v="14.97"/>
    <n v="-0.72"/>
    <x v="2"/>
  </r>
  <r>
    <s v="CD.ID.393000-AFC-GENERAL PLANT-STOR"/>
    <x v="4"/>
    <s v="182332 REG ASSET - AFUDC (PIS)"/>
    <x v="0"/>
    <n v="14.97"/>
    <n v="-0.72"/>
    <x v="2"/>
  </r>
  <r>
    <s v="CD.ID.394000 GENERAL PLANT-TOOLS, S"/>
    <x v="5"/>
    <s v="182332 REG ASSET - AFUDC (PIS)"/>
    <x v="0"/>
    <n v="0"/>
    <n v="0"/>
    <x v="2"/>
  </r>
  <r>
    <s v="CD.ID.394000 GENERAL PLANT-TOOLS, S"/>
    <x v="5"/>
    <s v="101000 PLANT IN SERVICE OWNED"/>
    <x v="0"/>
    <n v="0"/>
    <n v="0"/>
    <x v="2"/>
  </r>
  <r>
    <s v="CD.ID.394000 GENERAL PLANT-TOOLS, S"/>
    <x v="5"/>
    <s v="101000 PLANT IN SERVICE OWNED"/>
    <x v="0"/>
    <n v="0"/>
    <n v="0"/>
    <x v="2"/>
  </r>
  <r>
    <s v="CD.ID.394000 GENERAL PLANT-TOOLS, S"/>
    <x v="5"/>
    <s v="101000 PLANT IN SERVICE OWNED"/>
    <x v="16"/>
    <n v="15.77"/>
    <n v="-15.35"/>
    <x v="2"/>
  </r>
  <r>
    <s v="CD.ID.394000 GENERAL PLANT-TOOLS, S"/>
    <x v="5"/>
    <s v="101000 PLANT IN SERVICE OWNED"/>
    <x v="17"/>
    <n v="124.59"/>
    <n v="-114.6"/>
    <x v="2"/>
  </r>
  <r>
    <s v="CD.ID.394000 GENERAL PLANT-TOOLS, S"/>
    <x v="5"/>
    <s v="101000 PLANT IN SERVICE OWNED"/>
    <x v="18"/>
    <n v="7417.5"/>
    <n v="-6433.27"/>
    <x v="2"/>
  </r>
  <r>
    <s v="CD.ID.394000 GENERAL PLANT-TOOLS, S"/>
    <x v="5"/>
    <s v="101000 PLANT IN SERVICE OWNED"/>
    <x v="8"/>
    <n v="953235.19"/>
    <n v="-350731.38"/>
    <x v="2"/>
  </r>
  <r>
    <s v="CD.ID.394000 GENERAL PLANT-TOOLS, S"/>
    <x v="5"/>
    <s v="101000 PLANT IN SERVICE OWNED"/>
    <x v="14"/>
    <n v="8961"/>
    <n v="-668.33"/>
    <x v="2"/>
  </r>
  <r>
    <s v="CD.ID.394000 GENERAL PLANT-TOOLS, S"/>
    <x v="5"/>
    <s v="101000 PLANT IN SERVICE OWNED"/>
    <x v="0"/>
    <n v="969754.05"/>
    <n v="-357962.93"/>
    <x v="2"/>
  </r>
  <r>
    <s v="CD.ID.394000 GENERAL PLANT-TOOLS, S"/>
    <x v="5"/>
    <s v="101000 PLANT IN SERVICE OWNED"/>
    <x v="0"/>
    <n v="969754.05"/>
    <n v="-357962.93"/>
    <x v="2"/>
  </r>
  <r>
    <s v="CD.ID.394000 GENERAL PLANT-TOOLS, S"/>
    <x v="5"/>
    <s v="101000 PLANT IN SERVICE OWNED"/>
    <x v="0"/>
    <n v="969754.05"/>
    <n v="-357962.93"/>
    <x v="2"/>
  </r>
  <r>
    <s v="CD.ID.394000-AFC-GENERAL PLANT-TOOL"/>
    <x v="5"/>
    <s v="101000 PLANT IN SERVICE OWNED"/>
    <x v="0"/>
    <n v="0"/>
    <n v="0"/>
    <x v="2"/>
  </r>
  <r>
    <s v="CD.ID.394000-AFC-GENERAL PLANT-TOOL"/>
    <x v="5"/>
    <s v="182332 REG ASSET - AFUDC (PIS)"/>
    <x v="0"/>
    <n v="0"/>
    <n v="0"/>
    <x v="2"/>
  </r>
  <r>
    <s v="CD.ID.394000-AFC-GENERAL PLANT-TOOL"/>
    <x v="5"/>
    <s v="182332 REG ASSET - AFUDC (PIS)"/>
    <x v="0"/>
    <n v="0"/>
    <n v="0"/>
    <x v="2"/>
  </r>
  <r>
    <s v="CD.ID.394000-AFC-GENERAL PLANT-TOOL"/>
    <x v="5"/>
    <s v="182332 REG ASSET - AFUDC (PIS)"/>
    <x v="8"/>
    <n v="10371.67"/>
    <n v="-3816.27"/>
    <x v="2"/>
  </r>
  <r>
    <s v="CD.ID.394000-AFC-GENERAL PLANT-TOOL"/>
    <x v="5"/>
    <s v="182332 REG ASSET - AFUDC (PIS)"/>
    <x v="0"/>
    <n v="10371.67"/>
    <n v="-3816.27"/>
    <x v="2"/>
  </r>
  <r>
    <s v="CD.ID.394000-AFC-GENERAL PLANT-TOOL"/>
    <x v="5"/>
    <s v="182332 REG ASSET - AFUDC (PIS)"/>
    <x v="0"/>
    <n v="10371.67"/>
    <n v="-3816.27"/>
    <x v="2"/>
  </r>
  <r>
    <s v="CD.ID.394000-AFC-GENERAL PLANT-TOOL"/>
    <x v="5"/>
    <s v="182332 REG ASSET - AFUDC (PIS)"/>
    <x v="0"/>
    <n v="10371.67"/>
    <n v="-3816.27"/>
    <x v="2"/>
  </r>
  <r>
    <s v="CD.ID.397000 GENERAL PLANT-COMMUNIC"/>
    <x v="7"/>
    <s v="182332 REG ASSET - AFUDC (PIS)"/>
    <x v="0"/>
    <n v="0"/>
    <n v="0"/>
    <x v="2"/>
  </r>
  <r>
    <s v="CD.ID.397000 GENERAL PLANT-COMMUNIC"/>
    <x v="7"/>
    <s v="101000 PLANT IN SERVICE OWNED"/>
    <x v="0"/>
    <n v="0"/>
    <n v="0"/>
    <x v="2"/>
  </r>
  <r>
    <s v="CD.ID.397000 GENERAL PLANT-COMMUNIC"/>
    <x v="7"/>
    <s v="101000 PLANT IN SERVICE OWNED"/>
    <x v="0"/>
    <n v="0"/>
    <n v="0"/>
    <x v="2"/>
  </r>
  <r>
    <s v="CD.ID.397000 GENERAL PLANT-COMMUNIC"/>
    <x v="7"/>
    <s v="101000 PLANT IN SERVICE OWNED"/>
    <x v="1"/>
    <n v="1850.55"/>
    <n v="-1582.13"/>
    <x v="2"/>
  </r>
  <r>
    <s v="CD.ID.397000 GENERAL PLANT-COMMUNIC"/>
    <x v="7"/>
    <s v="101000 PLANT IN SERVICE OWNED"/>
    <x v="2"/>
    <n v="3359398.74"/>
    <n v="-2215813.35"/>
    <x v="2"/>
  </r>
  <r>
    <s v="CD.ID.397000 GENERAL PLANT-COMMUNIC"/>
    <x v="7"/>
    <s v="101000 PLANT IN SERVICE OWNED"/>
    <x v="3"/>
    <n v="260881.33"/>
    <n v="-139831.76"/>
    <x v="2"/>
  </r>
  <r>
    <s v="CD.ID.397000 GENERAL PLANT-COMMUNIC"/>
    <x v="7"/>
    <s v="101000 PLANT IN SERVICE OWNED"/>
    <x v="6"/>
    <n v="17597.34"/>
    <n v="-6035.12"/>
    <x v="2"/>
  </r>
  <r>
    <s v="CD.ID.397000 GENERAL PLANT-COMMUNIC"/>
    <x v="7"/>
    <s v="101000 PLANT IN SERVICE OWNED"/>
    <x v="10"/>
    <n v="40750.699999999997"/>
    <n v="-8740.08"/>
    <x v="2"/>
  </r>
  <r>
    <s v="CD.ID.397000 GENERAL PLANT-COMMUNIC"/>
    <x v="7"/>
    <s v="101000 PLANT IN SERVICE OWNED"/>
    <x v="13"/>
    <n v="30715.23"/>
    <n v="-3756.48"/>
    <x v="2"/>
  </r>
  <r>
    <s v="CD.ID.397000 GENERAL PLANT-COMMUNIC"/>
    <x v="7"/>
    <s v="101000 PLANT IN SERVICE OWNED"/>
    <x v="0"/>
    <n v="3711193.89"/>
    <n v="-2375758.92"/>
    <x v="2"/>
  </r>
  <r>
    <s v="CD.ID.397000 GENERAL PLANT-COMMUNIC"/>
    <x v="7"/>
    <s v="101000 PLANT IN SERVICE OWNED"/>
    <x v="0"/>
    <n v="3711193.89"/>
    <n v="-2375758.92"/>
    <x v="2"/>
  </r>
  <r>
    <s v="CD.ID.397000 GENERAL PLANT-COMMUNIC"/>
    <x v="7"/>
    <s v="106000 CCNC (PP)"/>
    <x v="0"/>
    <n v="0"/>
    <n v="0"/>
    <x v="2"/>
  </r>
  <r>
    <s v="CD.ID.397000 GENERAL PLANT-COMMUNIC"/>
    <x v="7"/>
    <s v="106000 CCNC (PP)"/>
    <x v="0"/>
    <n v="0"/>
    <n v="0"/>
    <x v="2"/>
  </r>
  <r>
    <s v="CD.ID.397000 GENERAL PLANT-COMMUNIC"/>
    <x v="7"/>
    <s v="106000 CCNC (PP)"/>
    <x v="7"/>
    <n v="297.02"/>
    <n v="-90.49"/>
    <x v="2"/>
  </r>
  <r>
    <s v="CD.ID.397000 GENERAL PLANT-COMMUNIC"/>
    <x v="7"/>
    <s v="106000 CCNC (PP)"/>
    <x v="8"/>
    <n v="46.39"/>
    <n v="-12.61"/>
    <x v="2"/>
  </r>
  <r>
    <s v="CD.ID.397000 GENERAL PLANT-COMMUNIC"/>
    <x v="7"/>
    <s v="106000 CCNC (PP)"/>
    <x v="9"/>
    <n v="-343.41"/>
    <n v="83.27"/>
    <x v="2"/>
  </r>
  <r>
    <s v="CD.ID.397000 GENERAL PLANT-COMMUNIC"/>
    <x v="7"/>
    <s v="106000 CCNC (PP)"/>
    <x v="0"/>
    <n v="0"/>
    <n v="-19.829999999999998"/>
    <x v="2"/>
  </r>
  <r>
    <s v="CD.ID.397000 GENERAL PLANT-COMMUNIC"/>
    <x v="7"/>
    <s v="106000 CCNC (PP)"/>
    <x v="0"/>
    <n v="0"/>
    <n v="-19.829999999999998"/>
    <x v="2"/>
  </r>
  <r>
    <s v="CD.ID.397000 GENERAL PLANT-COMMUNIC"/>
    <x v="7"/>
    <s v="106000 CCNC (PP)"/>
    <x v="0"/>
    <n v="3711193.89"/>
    <n v="-2375778.75"/>
    <x v="2"/>
  </r>
  <r>
    <s v="CD.ID.397000-AFC-GENERAL PLANT-COMM"/>
    <x v="7"/>
    <s v="106000 CCNC (PP)"/>
    <x v="0"/>
    <n v="0"/>
    <n v="0"/>
    <x v="2"/>
  </r>
  <r>
    <s v="CD.ID.397000-AFC-GENERAL PLANT-COMM"/>
    <x v="7"/>
    <s v="182332 REG ASSET - AFUDC (PIS)"/>
    <x v="0"/>
    <n v="0"/>
    <n v="0"/>
    <x v="2"/>
  </r>
  <r>
    <s v="CD.ID.397000-AFC-GENERAL PLANT-COMM"/>
    <x v="7"/>
    <s v="182332 REG ASSET - AFUDC (PIS)"/>
    <x v="0"/>
    <n v="0"/>
    <n v="0"/>
    <x v="2"/>
  </r>
  <r>
    <s v="CD.ID.397000-AFC-GENERAL PLANT-COMM"/>
    <x v="7"/>
    <s v="182332 REG ASSET - AFUDC (PIS)"/>
    <x v="6"/>
    <n v="37.92"/>
    <n v="-14.79"/>
    <x v="2"/>
  </r>
  <r>
    <s v="CD.ID.397000-AFC-GENERAL PLANT-COMM"/>
    <x v="7"/>
    <s v="182332 REG ASSET - AFUDC (PIS)"/>
    <x v="10"/>
    <n v="728.11"/>
    <n v="-172.1"/>
    <x v="2"/>
  </r>
  <r>
    <s v="CD.ID.397000-AFC-GENERAL PLANT-COMM"/>
    <x v="7"/>
    <s v="182332 REG ASSET - AFUDC (PIS)"/>
    <x v="0"/>
    <n v="766.03"/>
    <n v="-186.89"/>
    <x v="2"/>
  </r>
  <r>
    <s v="CD.ID.397000-AFC-GENERAL PLANT-COMM"/>
    <x v="7"/>
    <s v="182332 REG ASSET - AFUDC (PIS)"/>
    <x v="0"/>
    <n v="766.03"/>
    <n v="-186.89"/>
    <x v="2"/>
  </r>
  <r>
    <s v="CD.ID.397000-AFC-GENERAL PLANT-COMM"/>
    <x v="7"/>
    <s v="182332 REG ASSET - AFUDC (PIS)"/>
    <x v="0"/>
    <n v="766.03"/>
    <n v="-186.89"/>
    <x v="2"/>
  </r>
  <r>
    <s v="CD.ID.398000 GENERAL PLANT-MISC EQU"/>
    <x v="9"/>
    <s v="182332 REG ASSET - AFUDC (PIS)"/>
    <x v="0"/>
    <n v="0"/>
    <n v="0"/>
    <x v="2"/>
  </r>
  <r>
    <s v="CD.ID.398000 GENERAL PLANT-MISC EQU"/>
    <x v="9"/>
    <s v="101000 PLANT IN SERVICE OWNED"/>
    <x v="0"/>
    <n v="0"/>
    <n v="0"/>
    <x v="2"/>
  </r>
  <r>
    <s v="CD.ID.398000 GENERAL PLANT-MISC EQU"/>
    <x v="9"/>
    <s v="101000 PLANT IN SERVICE OWNED"/>
    <x v="0"/>
    <n v="0"/>
    <n v="0"/>
    <x v="2"/>
  </r>
  <r>
    <s v="CD.ID.398000 GENERAL PLANT-MISC EQU"/>
    <x v="9"/>
    <s v="101000 PLANT IN SERVICE OWNED"/>
    <x v="7"/>
    <n v="4005.67"/>
    <n v="-4005.64"/>
    <x v="2"/>
  </r>
  <r>
    <s v="CD.ID.398000 GENERAL PLANT-MISC EQU"/>
    <x v="9"/>
    <s v="101000 PLANT IN SERVICE OWNED"/>
    <x v="11"/>
    <n v="4567.5"/>
    <n v="-4223.6000000000004"/>
    <x v="2"/>
  </r>
  <r>
    <s v="CD.ID.398000 GENERAL PLANT-MISC EQU"/>
    <x v="9"/>
    <s v="101000 PLANT IN SERVICE OWNED"/>
    <x v="0"/>
    <n v="8573.17"/>
    <n v="-8229.24"/>
    <x v="2"/>
  </r>
  <r>
    <s v="CD.ID.398000 GENERAL PLANT-MISC EQU"/>
    <x v="9"/>
    <s v="101000 PLANT IN SERVICE OWNED"/>
    <x v="0"/>
    <n v="8573.17"/>
    <n v="-8229.24"/>
    <x v="2"/>
  </r>
  <r>
    <s v="CD.ID.398000 GENERAL PLANT-MISC EQU"/>
    <x v="9"/>
    <s v="101000 PLANT IN SERVICE OWNED"/>
    <x v="0"/>
    <n v="8573.17"/>
    <n v="-8229.24"/>
    <x v="2"/>
  </r>
  <r>
    <s v="CD.WA.391000 GENERAL PLANT-OFFICE F"/>
    <x v="0"/>
    <s v="101000 PLANT IN SERVICE OWNED"/>
    <x v="0"/>
    <n v="0"/>
    <n v="0"/>
    <x v="3"/>
  </r>
  <r>
    <s v="CD.WA.391000 GENERAL PLANT-OFFICE F"/>
    <x v="0"/>
    <s v="101000 PLANT IN SERVICE OWNED"/>
    <x v="0"/>
    <n v="0"/>
    <n v="0"/>
    <x v="3"/>
  </r>
  <r>
    <s v="CD.WA.391000 GENERAL PLANT-OFFICE F"/>
    <x v="0"/>
    <s v="101000 PLANT IN SERVICE OWNED"/>
    <x v="0"/>
    <n v="0"/>
    <n v="0"/>
    <x v="3"/>
  </r>
  <r>
    <s v="CD.WA.391000 GENERAL PLANT-OFFICE F"/>
    <x v="0"/>
    <s v="101000 PLANT IN SERVICE OWNED"/>
    <x v="12"/>
    <n v="5615.91"/>
    <n v="-2226.65"/>
    <x v="3"/>
  </r>
  <r>
    <s v="CD.WA.391000 GENERAL PLANT-OFFICE F"/>
    <x v="0"/>
    <s v="101000 PLANT IN SERVICE OWNED"/>
    <x v="0"/>
    <n v="5615.91"/>
    <n v="-2226.65"/>
    <x v="3"/>
  </r>
  <r>
    <s v="CD.WA.391000 GENERAL PLANT-OFFICE F"/>
    <x v="0"/>
    <s v="101000 PLANT IN SERVICE OWNED"/>
    <x v="0"/>
    <n v="5615.91"/>
    <n v="-2226.65"/>
    <x v="3"/>
  </r>
  <r>
    <s v="CD.WA.391000 GENERAL PLANT-OFFICE F"/>
    <x v="0"/>
    <s v="101000 PLANT IN SERVICE OWNED"/>
    <x v="0"/>
    <n v="5615.91"/>
    <n v="-2226.65"/>
    <x v="3"/>
  </r>
  <r>
    <s v="CD.WA.391100 GENERAL PLANT - COMPUT"/>
    <x v="1"/>
    <s v="101000 PLANT IN SERVICE OWNED"/>
    <x v="0"/>
    <n v="0"/>
    <n v="0"/>
    <x v="3"/>
  </r>
  <r>
    <s v="CD.WA.391100 GENERAL PLANT - COMPUT"/>
    <x v="1"/>
    <s v="101000 PLANT IN SERVICE OWNED"/>
    <x v="0"/>
    <n v="0"/>
    <n v="0"/>
    <x v="3"/>
  </r>
  <r>
    <s v="CD.WA.391100 GENERAL PLANT - COMPUT"/>
    <x v="1"/>
    <s v="101000 PLANT IN SERVICE OWNED"/>
    <x v="0"/>
    <n v="0"/>
    <n v="0"/>
    <x v="3"/>
  </r>
  <r>
    <s v="CD.WA.391100 GENERAL PLANT - COMPUT"/>
    <x v="1"/>
    <s v="101000 PLANT IN SERVICE OWNED"/>
    <x v="10"/>
    <n v="360424.62"/>
    <n v="-360424.62"/>
    <x v="3"/>
  </r>
  <r>
    <s v="CD.WA.391100 GENERAL PLANT - COMPUT"/>
    <x v="1"/>
    <s v="101000 PLANT IN SERVICE OWNED"/>
    <x v="12"/>
    <n v="253606.42"/>
    <n v="-152749.99"/>
    <x v="3"/>
  </r>
  <r>
    <s v="CD.WA.391100 GENERAL PLANT - COMPUT"/>
    <x v="1"/>
    <s v="101000 PLANT IN SERVICE OWNED"/>
    <x v="13"/>
    <n v="283102.40000000002"/>
    <n v="-167489.82"/>
    <x v="3"/>
  </r>
  <r>
    <s v="CD.WA.391100 GENERAL PLANT - COMPUT"/>
    <x v="1"/>
    <s v="101000 PLANT IN SERVICE OWNED"/>
    <x v="0"/>
    <n v="897133.44"/>
    <n v="-680664.43"/>
    <x v="3"/>
  </r>
  <r>
    <s v="CD.WA.391100 GENERAL PLANT - COMPUT"/>
    <x v="1"/>
    <s v="101000 PLANT IN SERVICE OWNED"/>
    <x v="0"/>
    <n v="897133.44"/>
    <n v="-680664.43"/>
    <x v="3"/>
  </r>
  <r>
    <s v="CD.WA.391100 GENERAL PLANT - COMPUT"/>
    <x v="1"/>
    <s v="101000 PLANT IN SERVICE OWNED"/>
    <x v="0"/>
    <n v="897133.44"/>
    <n v="-680664.43"/>
    <x v="3"/>
  </r>
  <r>
    <s v="CD.WA.391100-AFC-GENERAL PLANT - CO"/>
    <x v="1"/>
    <s v="101000 PLANT IN SERVICE OWNED"/>
    <x v="0"/>
    <n v="0"/>
    <n v="0"/>
    <x v="3"/>
  </r>
  <r>
    <s v="CD.WA.391100-AFC-GENERAL PLANT - CO"/>
    <x v="1"/>
    <s v="182332 REG ASSET - AFUDC (PIS)"/>
    <x v="0"/>
    <n v="0"/>
    <n v="0"/>
    <x v="3"/>
  </r>
  <r>
    <s v="CD.WA.391100-AFC-GENERAL PLANT - CO"/>
    <x v="1"/>
    <s v="182332 REG ASSET - AFUDC (PIS)"/>
    <x v="0"/>
    <n v="0"/>
    <n v="0"/>
    <x v="3"/>
  </r>
  <r>
    <s v="CD.WA.391100-AFC-GENERAL PLANT - CO"/>
    <x v="1"/>
    <s v="182332 REG ASSET - AFUDC (PIS)"/>
    <x v="10"/>
    <n v="18195.55"/>
    <n v="-18195.55"/>
    <x v="3"/>
  </r>
  <r>
    <s v="CD.WA.391100-AFC-GENERAL PLANT - CO"/>
    <x v="1"/>
    <s v="182332 REG ASSET - AFUDC (PIS)"/>
    <x v="11"/>
    <n v="12817.74"/>
    <n v="-10558.97"/>
    <x v="3"/>
  </r>
  <r>
    <s v="CD.WA.391100-AFC-GENERAL PLANT - CO"/>
    <x v="1"/>
    <s v="182332 REG ASSET - AFUDC (PIS)"/>
    <x v="12"/>
    <n v="36816.959999999999"/>
    <n v="-22175.27"/>
    <x v="3"/>
  </r>
  <r>
    <s v="CD.WA.391100-AFC-GENERAL PLANT - CO"/>
    <x v="1"/>
    <s v="182332 REG ASSET - AFUDC (PIS)"/>
    <x v="13"/>
    <n v="795.1"/>
    <n v="-388.88"/>
    <x v="3"/>
  </r>
  <r>
    <s v="CD.WA.391100-AFC-GENERAL PLANT - CO"/>
    <x v="1"/>
    <s v="182332 REG ASSET - AFUDC (PIS)"/>
    <x v="0"/>
    <n v="68625.350000000006"/>
    <n v="-51318.67"/>
    <x v="3"/>
  </r>
  <r>
    <s v="CD.WA.391100-AFC-GENERAL PLANT - CO"/>
    <x v="1"/>
    <s v="182332 REG ASSET - AFUDC (PIS)"/>
    <x v="0"/>
    <n v="68625.350000000006"/>
    <n v="-51318.67"/>
    <x v="3"/>
  </r>
  <r>
    <s v="CD.WA.391100-AFC-GENERAL PLANT - CO"/>
    <x v="1"/>
    <s v="182332 REG ASSET - AFUDC (PIS)"/>
    <x v="0"/>
    <n v="68625.350000000006"/>
    <n v="-51318.67"/>
    <x v="3"/>
  </r>
  <r>
    <s v="CD.WA.391121 GENERAL PLANT-COMPUTER"/>
    <x v="3"/>
    <s v="182332 REG ASSET - AFUDC (PIS)"/>
    <x v="0"/>
    <n v="0"/>
    <n v="0"/>
    <x v="3"/>
  </r>
  <r>
    <s v="CD.WA.391121 GENERAL PLANT-COMPUTER"/>
    <x v="3"/>
    <s v="101000 PLANT IN SERVICE OWNED"/>
    <x v="0"/>
    <n v="0"/>
    <n v="0"/>
    <x v="3"/>
  </r>
  <r>
    <s v="CD.WA.391121 GENERAL PLANT-COMPUTER"/>
    <x v="3"/>
    <s v="101000 PLANT IN SERVICE OWNED"/>
    <x v="0"/>
    <n v="0"/>
    <n v="0"/>
    <x v="3"/>
  </r>
  <r>
    <s v="CD.WA.391121 GENERAL PLANT-COMPUTER"/>
    <x v="3"/>
    <s v="101000 PLANT IN SERVICE OWNED"/>
    <x v="12"/>
    <n v="4325319.8899999997"/>
    <n v="-2811340.32"/>
    <x v="3"/>
  </r>
  <r>
    <s v="CD.WA.391121 GENERAL PLANT-COMPUTER"/>
    <x v="3"/>
    <s v="101000 PLANT IN SERVICE OWNED"/>
    <x v="13"/>
    <n v="529427.46"/>
    <n v="-245795.33"/>
    <x v="3"/>
  </r>
  <r>
    <s v="CD.WA.391121 GENERAL PLANT-COMPUTER"/>
    <x v="3"/>
    <s v="101000 PLANT IN SERVICE OWNED"/>
    <x v="0"/>
    <n v="4854747.3499999996"/>
    <n v="-3057135.65"/>
    <x v="3"/>
  </r>
  <r>
    <s v="CD.WA.391121 GENERAL PLANT-COMPUTER"/>
    <x v="3"/>
    <s v="101000 PLANT IN SERVICE OWNED"/>
    <x v="0"/>
    <n v="4854747.3499999996"/>
    <n v="-3057135.65"/>
    <x v="3"/>
  </r>
  <r>
    <s v="CD.WA.391121 GENERAL PLANT-COMPUTER"/>
    <x v="3"/>
    <s v="101000 PLANT IN SERVICE OWNED"/>
    <x v="0"/>
    <n v="4854747.3499999996"/>
    <n v="-3057135.65"/>
    <x v="3"/>
  </r>
  <r>
    <s v="CD.WA.391121-AFC-GENERAL PLANT-COMP"/>
    <x v="3"/>
    <s v="101000 PLANT IN SERVICE OWNED"/>
    <x v="0"/>
    <n v="0"/>
    <n v="0"/>
    <x v="3"/>
  </r>
  <r>
    <s v="CD.WA.391121-AFC-GENERAL PLANT-COMP"/>
    <x v="3"/>
    <s v="182332 REG ASSET - AFUDC (PIS)"/>
    <x v="0"/>
    <n v="0"/>
    <n v="0"/>
    <x v="3"/>
  </r>
  <r>
    <s v="CD.WA.391121-AFC-GENERAL PLANT-COMP"/>
    <x v="3"/>
    <s v="182332 REG ASSET - AFUDC (PIS)"/>
    <x v="0"/>
    <n v="0"/>
    <n v="0"/>
    <x v="3"/>
  </r>
  <r>
    <s v="CD.WA.391121-AFC-GENERAL PLANT-COMP"/>
    <x v="3"/>
    <s v="182332 REG ASSET - AFUDC (PIS)"/>
    <x v="13"/>
    <n v="8956.7900000000009"/>
    <n v="-3657.36"/>
    <x v="3"/>
  </r>
  <r>
    <s v="CD.WA.391121-AFC-GENERAL PLANT-COMP"/>
    <x v="3"/>
    <s v="182332 REG ASSET - AFUDC (PIS)"/>
    <x v="0"/>
    <n v="8956.7900000000009"/>
    <n v="-3657.36"/>
    <x v="3"/>
  </r>
  <r>
    <s v="CD.WA.391121-AFC-GENERAL PLANT-COMP"/>
    <x v="3"/>
    <s v="182332 REG ASSET - AFUDC (PIS)"/>
    <x v="0"/>
    <n v="8956.7900000000009"/>
    <n v="-3657.36"/>
    <x v="3"/>
  </r>
  <r>
    <s v="CD.WA.391121-AFC-GENERAL PLANT-COMP"/>
    <x v="3"/>
    <s v="182332 REG ASSET - AFUDC (PIS)"/>
    <x v="0"/>
    <n v="8956.7900000000009"/>
    <n v="-3657.36"/>
    <x v="3"/>
  </r>
  <r>
    <s v="CD.WA.393000 GENERAL PLANT-STORES E"/>
    <x v="4"/>
    <s v="182332 REG ASSET - AFUDC (PIS)"/>
    <x v="0"/>
    <n v="0"/>
    <n v="0"/>
    <x v="3"/>
  </r>
  <r>
    <s v="CD.WA.393000 GENERAL PLANT-STORES E"/>
    <x v="4"/>
    <s v="101000 PLANT IN SERVICE OWNED"/>
    <x v="0"/>
    <n v="0"/>
    <n v="0"/>
    <x v="3"/>
  </r>
  <r>
    <s v="CD.WA.393000 GENERAL PLANT-STORES E"/>
    <x v="4"/>
    <s v="101000 PLANT IN SERVICE OWNED"/>
    <x v="0"/>
    <n v="0"/>
    <n v="0"/>
    <x v="3"/>
  </r>
  <r>
    <s v="CD.WA.393000 GENERAL PLANT-STORES E"/>
    <x v="4"/>
    <s v="101000 PLANT IN SERVICE OWNED"/>
    <x v="21"/>
    <n v="277.77"/>
    <n v="-270.73"/>
    <x v="3"/>
  </r>
  <r>
    <s v="CD.WA.393000 GENERAL PLANT-STORES E"/>
    <x v="4"/>
    <s v="101000 PLANT IN SERVICE OWNED"/>
    <x v="22"/>
    <n v="5255.89"/>
    <n v="-4863.1099999999997"/>
    <x v="3"/>
  </r>
  <r>
    <s v="CD.WA.393000 GENERAL PLANT-STORES E"/>
    <x v="4"/>
    <s v="101000 PLANT IN SERVICE OWNED"/>
    <x v="23"/>
    <n v="3979.77"/>
    <n v="-3492.22"/>
    <x v="3"/>
  </r>
  <r>
    <s v="CD.WA.393000 GENERAL PLANT-STORES E"/>
    <x v="4"/>
    <s v="101000 PLANT IN SERVICE OWNED"/>
    <x v="24"/>
    <n v="144.26"/>
    <n v="-119.91"/>
    <x v="3"/>
  </r>
  <r>
    <s v="CD.WA.393000 GENERAL PLANT-STORES E"/>
    <x v="4"/>
    <s v="101000 PLANT IN SERVICE OWNED"/>
    <x v="16"/>
    <n v="936.24"/>
    <n v="-695.45"/>
    <x v="3"/>
  </r>
  <r>
    <s v="CD.WA.393000 GENERAL PLANT-STORES E"/>
    <x v="4"/>
    <s v="101000 PLANT IN SERVICE OWNED"/>
    <x v="17"/>
    <n v="2492.0500000000002"/>
    <n v="-1745.52"/>
    <x v="3"/>
  </r>
  <r>
    <s v="CD.WA.393000 GENERAL PLANT-STORES E"/>
    <x v="4"/>
    <s v="101000 PLANT IN SERVICE OWNED"/>
    <x v="19"/>
    <n v="61940.42"/>
    <n v="-38331.53"/>
    <x v="3"/>
  </r>
  <r>
    <s v="CD.WA.393000 GENERAL PLANT-STORES E"/>
    <x v="4"/>
    <s v="101000 PLANT IN SERVICE OWNED"/>
    <x v="2"/>
    <n v="10245.83"/>
    <n v="-5150.8500000000004"/>
    <x v="3"/>
  </r>
  <r>
    <s v="CD.WA.393000 GENERAL PLANT-STORES E"/>
    <x v="4"/>
    <s v="101000 PLANT IN SERVICE OWNED"/>
    <x v="3"/>
    <n v="12792.5"/>
    <n v="-5951.91"/>
    <x v="3"/>
  </r>
  <r>
    <s v="CD.WA.393000 GENERAL PLANT-STORES E"/>
    <x v="4"/>
    <s v="101000 PLANT IN SERVICE OWNED"/>
    <x v="4"/>
    <n v="1746.04"/>
    <n v="-747.74"/>
    <x v="3"/>
  </r>
  <r>
    <s v="CD.WA.393000 GENERAL PLANT-STORES E"/>
    <x v="4"/>
    <s v="101000 PLANT IN SERVICE OWNED"/>
    <x v="5"/>
    <n v="1825.42"/>
    <n v="-714.78"/>
    <x v="3"/>
  </r>
  <r>
    <s v="CD.WA.393000 GENERAL PLANT-STORES E"/>
    <x v="4"/>
    <s v="101000 PLANT IN SERVICE OWNED"/>
    <x v="12"/>
    <n v="77244.149999999994"/>
    <n v="-10452.370000000001"/>
    <x v="3"/>
  </r>
  <r>
    <s v="CD.WA.393000 GENERAL PLANT-STORES E"/>
    <x v="4"/>
    <s v="101000 PLANT IN SERVICE OWNED"/>
    <x v="13"/>
    <n v="220723.27"/>
    <n v="-21520.31"/>
    <x v="3"/>
  </r>
  <r>
    <s v="CD.WA.393000 GENERAL PLANT-STORES E"/>
    <x v="4"/>
    <s v="101000 PLANT IN SERVICE OWNED"/>
    <x v="14"/>
    <n v="45294.89"/>
    <n v="-2675.1"/>
    <x v="3"/>
  </r>
  <r>
    <s v="CD.WA.393000 GENERAL PLANT-STORES E"/>
    <x v="4"/>
    <s v="101000 PLANT IN SERVICE OWNED"/>
    <x v="0"/>
    <n v="444898.5"/>
    <n v="-96731.53"/>
    <x v="3"/>
  </r>
  <r>
    <s v="CD.WA.393000 GENERAL PLANT-STORES E"/>
    <x v="4"/>
    <s v="101000 PLANT IN SERVICE OWNED"/>
    <x v="0"/>
    <n v="444898.5"/>
    <n v="-96731.53"/>
    <x v="3"/>
  </r>
  <r>
    <s v="CD.WA.393000 GENERAL PLANT-STORES E"/>
    <x v="4"/>
    <s v="101000 PLANT IN SERVICE OWNED"/>
    <x v="0"/>
    <n v="444898.5"/>
    <n v="-96731.53"/>
    <x v="3"/>
  </r>
  <r>
    <s v="CD.WA.393000-AFC-GENERAL PLANT-STOR"/>
    <x v="4"/>
    <s v="101000 PLANT IN SERVICE OWNED"/>
    <x v="0"/>
    <n v="0"/>
    <n v="0"/>
    <x v="3"/>
  </r>
  <r>
    <s v="CD.WA.393000-AFC-GENERAL PLANT-STOR"/>
    <x v="4"/>
    <s v="182332 REG ASSET - AFUDC (PIS)"/>
    <x v="0"/>
    <n v="0"/>
    <n v="0"/>
    <x v="3"/>
  </r>
  <r>
    <s v="CD.WA.393000-AFC-GENERAL PLANT-STOR"/>
    <x v="4"/>
    <s v="182332 REG ASSET - AFUDC (PIS)"/>
    <x v="0"/>
    <n v="0"/>
    <n v="0"/>
    <x v="3"/>
  </r>
  <r>
    <s v="CD.WA.393000-AFC-GENERAL PLANT-STOR"/>
    <x v="4"/>
    <s v="182332 REG ASSET - AFUDC (PIS)"/>
    <x v="13"/>
    <n v="169.31"/>
    <n v="-3.08"/>
    <x v="3"/>
  </r>
  <r>
    <s v="CD.WA.393000-AFC-GENERAL PLANT-STOR"/>
    <x v="4"/>
    <s v="182332 REG ASSET - AFUDC (PIS)"/>
    <x v="0"/>
    <n v="169.31"/>
    <n v="-3.08"/>
    <x v="3"/>
  </r>
  <r>
    <s v="CD.WA.393000-AFC-GENERAL PLANT-STOR"/>
    <x v="4"/>
    <s v="182332 REG ASSET - AFUDC (PIS)"/>
    <x v="0"/>
    <n v="169.31"/>
    <n v="-3.08"/>
    <x v="3"/>
  </r>
  <r>
    <s v="CD.WA.393000-AFC-GENERAL PLANT-STOR"/>
    <x v="4"/>
    <s v="182332 REG ASSET - AFUDC (PIS)"/>
    <x v="0"/>
    <n v="169.31"/>
    <n v="-3.08"/>
    <x v="3"/>
  </r>
  <r>
    <s v="CD.WA.394000 GENERAL PLANT-TOOLS, S"/>
    <x v="5"/>
    <s v="182332 REG ASSET - AFUDC (PIS)"/>
    <x v="0"/>
    <n v="0"/>
    <n v="0"/>
    <x v="3"/>
  </r>
  <r>
    <s v="CD.WA.394000 GENERAL PLANT-TOOLS, S"/>
    <x v="5"/>
    <s v="101000 PLANT IN SERVICE OWNED"/>
    <x v="0"/>
    <n v="0"/>
    <n v="0"/>
    <x v="3"/>
  </r>
  <r>
    <s v="CD.WA.394000 GENERAL PLANT-TOOLS, S"/>
    <x v="5"/>
    <s v="101000 PLANT IN SERVICE OWNED"/>
    <x v="0"/>
    <n v="0"/>
    <n v="0"/>
    <x v="3"/>
  </r>
  <r>
    <s v="CD.WA.394000 GENERAL PLANT-TOOLS, S"/>
    <x v="5"/>
    <s v="101000 PLANT IN SERVICE OWNED"/>
    <x v="16"/>
    <n v="329.29"/>
    <n v="-287.17"/>
    <x v="3"/>
  </r>
  <r>
    <s v="CD.WA.394000 GENERAL PLANT-TOOLS, S"/>
    <x v="5"/>
    <s v="101000 PLANT IN SERVICE OWNED"/>
    <x v="17"/>
    <n v="2600.9499999999998"/>
    <n v="-1804.93"/>
    <x v="3"/>
  </r>
  <r>
    <s v="CD.WA.394000 GENERAL PLANT-TOOLS, S"/>
    <x v="5"/>
    <s v="101000 PLANT IN SERVICE OWNED"/>
    <x v="13"/>
    <n v="23416.77"/>
    <n v="-2251.87"/>
    <x v="3"/>
  </r>
  <r>
    <s v="CD.WA.394000 GENERAL PLANT-TOOLS, S"/>
    <x v="5"/>
    <s v="101000 PLANT IN SERVICE OWNED"/>
    <x v="0"/>
    <n v="26347.01"/>
    <n v="-4343.97"/>
    <x v="3"/>
  </r>
  <r>
    <s v="CD.WA.394000 GENERAL PLANT-TOOLS, S"/>
    <x v="5"/>
    <s v="101000 PLANT IN SERVICE OWNED"/>
    <x v="0"/>
    <n v="26347.01"/>
    <n v="-4343.97"/>
    <x v="3"/>
  </r>
  <r>
    <s v="CD.WA.394000 GENERAL PLANT-TOOLS, S"/>
    <x v="5"/>
    <s v="101000 PLANT IN SERVICE OWNED"/>
    <x v="0"/>
    <n v="26347.01"/>
    <n v="-4343.97"/>
    <x v="3"/>
  </r>
  <r>
    <s v="CD.WA.394000-AFC-GENERAL PLANT-TOOL"/>
    <x v="5"/>
    <s v="101000 PLANT IN SERVICE OWNED"/>
    <x v="0"/>
    <n v="0"/>
    <n v="0"/>
    <x v="3"/>
  </r>
  <r>
    <s v="CD.WA.394000-AFC-GENERAL PLANT-TOOL"/>
    <x v="5"/>
    <s v="182332 REG ASSET - AFUDC (PIS)"/>
    <x v="0"/>
    <n v="0"/>
    <n v="0"/>
    <x v="3"/>
  </r>
  <r>
    <s v="CD.WA.394000-AFC-GENERAL PLANT-TOOL"/>
    <x v="5"/>
    <s v="182332 REG ASSET - AFUDC (PIS)"/>
    <x v="0"/>
    <n v="0"/>
    <n v="0"/>
    <x v="3"/>
  </r>
  <r>
    <s v="CD.WA.394000-AFC-GENERAL PLANT-TOOL"/>
    <x v="5"/>
    <s v="182332 REG ASSET - AFUDC (PIS)"/>
    <x v="13"/>
    <n v="27.06"/>
    <n v="-0.74"/>
    <x v="3"/>
  </r>
  <r>
    <s v="CD.WA.394000-AFC-GENERAL PLANT-TOOL"/>
    <x v="5"/>
    <s v="182332 REG ASSET - AFUDC (PIS)"/>
    <x v="0"/>
    <n v="27.06"/>
    <n v="-0.74"/>
    <x v="3"/>
  </r>
  <r>
    <s v="CD.WA.394000-AFC-GENERAL PLANT-TOOL"/>
    <x v="5"/>
    <s v="182332 REG ASSET - AFUDC (PIS)"/>
    <x v="0"/>
    <n v="27.06"/>
    <n v="-0.74"/>
    <x v="3"/>
  </r>
  <r>
    <s v="CD.WA.394000-AFC-GENERAL PLANT-TOOL"/>
    <x v="5"/>
    <s v="182332 REG ASSET - AFUDC (PIS)"/>
    <x v="0"/>
    <n v="27.06"/>
    <n v="-0.74"/>
    <x v="3"/>
  </r>
  <r>
    <s v="CD.WA.397000 GENERAL PLANT-COMMUNIC"/>
    <x v="7"/>
    <s v="182332 REG ASSET - AFUDC (PIS)"/>
    <x v="0"/>
    <n v="0"/>
    <n v="0"/>
    <x v="3"/>
  </r>
  <r>
    <s v="CD.WA.397000 GENERAL PLANT-COMMUNIC"/>
    <x v="7"/>
    <s v="101000 PLANT IN SERVICE OWNED"/>
    <x v="0"/>
    <n v="0"/>
    <n v="0"/>
    <x v="3"/>
  </r>
  <r>
    <s v="CD.WA.397000 GENERAL PLANT-COMMUNIC"/>
    <x v="7"/>
    <s v="101000 PLANT IN SERVICE OWNED"/>
    <x v="0"/>
    <n v="0"/>
    <n v="0"/>
    <x v="3"/>
  </r>
  <r>
    <s v="CD.WA.397000 GENERAL PLANT-COMMUNIC"/>
    <x v="7"/>
    <s v="101000 PLANT IN SERVICE OWNED"/>
    <x v="1"/>
    <n v="51561.48"/>
    <n v="-42148.54"/>
    <x v="3"/>
  </r>
  <r>
    <s v="CD.WA.397000 GENERAL PLANT-COMMUNIC"/>
    <x v="7"/>
    <s v="101000 PLANT IN SERVICE OWNED"/>
    <x v="2"/>
    <n v="4814.2700000000004"/>
    <n v="-2891.02"/>
    <x v="3"/>
  </r>
  <r>
    <s v="CD.WA.397000 GENERAL PLANT-COMMUNIC"/>
    <x v="7"/>
    <s v="101000 PLANT IN SERVICE OWNED"/>
    <x v="4"/>
    <n v="10802.76"/>
    <n v="-4355.53"/>
    <x v="3"/>
  </r>
  <r>
    <s v="CD.WA.397000 GENERAL PLANT-COMMUNIC"/>
    <x v="7"/>
    <s v="101000 PLANT IN SERVICE OWNED"/>
    <x v="8"/>
    <n v="139093.92000000001"/>
    <n v="-34543.01"/>
    <x v="3"/>
  </r>
  <r>
    <s v="CD.WA.397000 GENERAL PLANT-COMMUNIC"/>
    <x v="7"/>
    <s v="101000 PLANT IN SERVICE OWNED"/>
    <x v="9"/>
    <n v="117512.07"/>
    <n v="-26209.01"/>
    <x v="3"/>
  </r>
  <r>
    <s v="CD.WA.397000 GENERAL PLANT-COMMUNIC"/>
    <x v="7"/>
    <s v="101000 PLANT IN SERVICE OWNED"/>
    <x v="10"/>
    <n v="494084.91"/>
    <n v="-98213.1"/>
    <x v="3"/>
  </r>
  <r>
    <s v="CD.WA.397000 GENERAL PLANT-COMMUNIC"/>
    <x v="7"/>
    <s v="101000 PLANT IN SERVICE OWNED"/>
    <x v="12"/>
    <n v="2365328.08"/>
    <n v="-348703.79"/>
    <x v="3"/>
  </r>
  <r>
    <s v="CD.WA.397000 GENERAL PLANT-COMMUNIC"/>
    <x v="7"/>
    <s v="101000 PLANT IN SERVICE OWNED"/>
    <x v="13"/>
    <n v="345104.16"/>
    <n v="-40287.5"/>
    <x v="3"/>
  </r>
  <r>
    <s v="CD.WA.397000 GENERAL PLANT-COMMUNIC"/>
    <x v="7"/>
    <s v="101000 PLANT IN SERVICE OWNED"/>
    <x v="14"/>
    <n v="1068038.68"/>
    <n v="-84652.53"/>
    <x v="3"/>
  </r>
  <r>
    <s v="CD.WA.397000 GENERAL PLANT-COMMUNIC"/>
    <x v="7"/>
    <s v="101000 PLANT IN SERVICE OWNED"/>
    <x v="0"/>
    <n v="4596340.33"/>
    <n v="-682004.04"/>
    <x v="3"/>
  </r>
  <r>
    <s v="CD.WA.397000 GENERAL PLANT-COMMUNIC"/>
    <x v="7"/>
    <s v="101000 PLANT IN SERVICE OWNED"/>
    <x v="0"/>
    <n v="4596340.33"/>
    <n v="-682004.04"/>
    <x v="3"/>
  </r>
  <r>
    <s v="CD.WA.397000 GENERAL PLANT-COMMUNIC"/>
    <x v="7"/>
    <s v="106000 CCNC (PP)"/>
    <x v="0"/>
    <n v="0"/>
    <n v="0"/>
    <x v="3"/>
  </r>
  <r>
    <s v="CD.WA.397000 GENERAL PLANT-COMMUNIC"/>
    <x v="7"/>
    <s v="106000 CCNC (PP)"/>
    <x v="0"/>
    <n v="0"/>
    <n v="0"/>
    <x v="3"/>
  </r>
  <r>
    <s v="CD.WA.397000 GENERAL PLANT-COMMUNIC"/>
    <x v="7"/>
    <s v="106000 CCNC (PP)"/>
    <x v="14"/>
    <n v="11490.09"/>
    <n v="-910.7"/>
    <x v="3"/>
  </r>
  <r>
    <s v="CD.WA.397000 GENERAL PLANT-COMMUNIC"/>
    <x v="7"/>
    <s v="106000 CCNC (PP)"/>
    <x v="15"/>
    <n v="1231811.55"/>
    <n v="-37727.94"/>
    <x v="3"/>
  </r>
  <r>
    <s v="CD.WA.397000 GENERAL PLANT-COMMUNIC"/>
    <x v="7"/>
    <s v="106000 CCNC (PP)"/>
    <x v="0"/>
    <n v="1243301.6399999999"/>
    <n v="-38638.639999999999"/>
    <x v="3"/>
  </r>
  <r>
    <s v="CD.WA.397000 GENERAL PLANT-COMMUNIC"/>
    <x v="7"/>
    <s v="106000 CCNC (PP)"/>
    <x v="0"/>
    <n v="1243301.6399999999"/>
    <n v="-38638.639999999999"/>
    <x v="3"/>
  </r>
  <r>
    <s v="CD.WA.397000 GENERAL PLANT-COMMUNIC"/>
    <x v="7"/>
    <s v="106000 CCNC (PP)"/>
    <x v="0"/>
    <n v="5839641.9699999997"/>
    <n v="-720642.68"/>
    <x v="3"/>
  </r>
  <r>
    <s v="CD.WA.397000-AFC-GENERAL PLANT-COMM"/>
    <x v="7"/>
    <s v="106000 CCNC (PP)"/>
    <x v="0"/>
    <n v="0"/>
    <n v="0"/>
    <x v="3"/>
  </r>
  <r>
    <s v="CD.WA.397000-AFC-GENERAL PLANT-COMM"/>
    <x v="7"/>
    <s v="182332 REG ASSET - AFUDC (CCNC)"/>
    <x v="0"/>
    <n v="0"/>
    <n v="0"/>
    <x v="3"/>
  </r>
  <r>
    <s v="CD.WA.397000-AFC-GENERAL PLANT-COMM"/>
    <x v="7"/>
    <s v="182332 REG ASSET - AFUDC (CCNC)"/>
    <x v="0"/>
    <n v="0"/>
    <n v="0"/>
    <x v="3"/>
  </r>
  <r>
    <s v="CD.WA.397000-AFC-GENERAL PLANT-COMM"/>
    <x v="7"/>
    <s v="182332 REG ASSET - AFUDC (CCNC)"/>
    <x v="14"/>
    <n v="-11490.09"/>
    <n v="911.58"/>
    <x v="3"/>
  </r>
  <r>
    <s v="CD.WA.397000-AFC-GENERAL PLANT-COMM"/>
    <x v="7"/>
    <s v="182332 REG ASSET - AFUDC (CCNC)"/>
    <x v="15"/>
    <n v="108808.94"/>
    <n v="-3333.83"/>
    <x v="3"/>
  </r>
  <r>
    <s v="CD.WA.397000-AFC-GENERAL PLANT-COMM"/>
    <x v="7"/>
    <s v="182332 REG ASSET - AFUDC (CCNC)"/>
    <x v="0"/>
    <n v="97318.85"/>
    <n v="-2422.25"/>
    <x v="3"/>
  </r>
  <r>
    <s v="CD.WA.397000-AFC-GENERAL PLANT-COMM"/>
    <x v="7"/>
    <s v="182332 REG ASSET - AFUDC (CCNC)"/>
    <x v="0"/>
    <n v="97318.85"/>
    <n v="-2422.25"/>
    <x v="3"/>
  </r>
  <r>
    <s v="CD.WA.397000-AFC-GENERAL PLANT-COMM"/>
    <x v="7"/>
    <s v="182332 REG ASSET - AFUDC (PIS)"/>
    <x v="0"/>
    <n v="0"/>
    <n v="0"/>
    <x v="3"/>
  </r>
  <r>
    <s v="CD.WA.397000-AFC-GENERAL PLANT-COMM"/>
    <x v="7"/>
    <s v="182332 REG ASSET - AFUDC (PIS)"/>
    <x v="0"/>
    <n v="0"/>
    <n v="0"/>
    <x v="3"/>
  </r>
  <r>
    <s v="CD.WA.397000-AFC-GENERAL PLANT-COMM"/>
    <x v="7"/>
    <s v="182332 REG ASSET - AFUDC (PIS)"/>
    <x v="8"/>
    <n v="2970.69"/>
    <n v="-739.83"/>
    <x v="3"/>
  </r>
  <r>
    <s v="CD.WA.397000-AFC-GENERAL PLANT-COMM"/>
    <x v="7"/>
    <s v="182332 REG ASSET - AFUDC (PIS)"/>
    <x v="9"/>
    <n v="1168.77"/>
    <n v="-261.35000000000002"/>
    <x v="3"/>
  </r>
  <r>
    <s v="CD.WA.397000-AFC-GENERAL PLANT-COMM"/>
    <x v="7"/>
    <s v="182332 REG ASSET - AFUDC (PIS)"/>
    <x v="10"/>
    <n v="13707.94"/>
    <n v="-2731.21"/>
    <x v="3"/>
  </r>
  <r>
    <s v="CD.WA.397000-AFC-GENERAL PLANT-COMM"/>
    <x v="7"/>
    <s v="182332 REG ASSET - AFUDC (PIS)"/>
    <x v="11"/>
    <n v="32296.39"/>
    <n v="-5634.66"/>
    <x v="3"/>
  </r>
  <r>
    <s v="CD.WA.397000-AFC-GENERAL PLANT-COMM"/>
    <x v="7"/>
    <s v="182332 REG ASSET - AFUDC (PIS)"/>
    <x v="12"/>
    <n v="16407.25"/>
    <n v="-2423.1"/>
    <x v="3"/>
  </r>
  <r>
    <s v="CD.WA.397000-AFC-GENERAL PLANT-COMM"/>
    <x v="7"/>
    <s v="182332 REG ASSET - AFUDC (PIS)"/>
    <x v="14"/>
    <n v="52867.93"/>
    <n v="-4194.32"/>
    <x v="3"/>
  </r>
  <r>
    <s v="CD.WA.397000-AFC-GENERAL PLANT-COMM"/>
    <x v="7"/>
    <s v="182332 REG ASSET - AFUDC (PIS)"/>
    <x v="0"/>
    <n v="119418.97"/>
    <n v="-15984.47"/>
    <x v="3"/>
  </r>
  <r>
    <s v="CD.WA.397000-AFC-GENERAL PLANT-COMM"/>
    <x v="7"/>
    <s v="182332 REG ASSET - AFUDC (PIS)"/>
    <x v="0"/>
    <n v="119418.97"/>
    <n v="-15984.47"/>
    <x v="3"/>
  </r>
  <r>
    <s v="CD.WA.397000-AFC-GENERAL PLANT-COMM"/>
    <x v="7"/>
    <s v="182332 REG ASSET - AFUDC (PIS)"/>
    <x v="0"/>
    <n v="216737.82"/>
    <n v="-18406.72"/>
    <x v="3"/>
  </r>
  <r>
    <s v="CD.WA.397121 AMI GEN PLT-COMMUNIC"/>
    <x v="10"/>
    <s v="182332 REG ASSET - AFUDC (PIS)"/>
    <x v="0"/>
    <n v="0"/>
    <n v="0"/>
    <x v="3"/>
  </r>
  <r>
    <s v="CD.WA.397121 AMI GEN PLT-COMMUNIC"/>
    <x v="10"/>
    <s v="101000 PLANT IN SERVICE OWNED"/>
    <x v="0"/>
    <n v="0"/>
    <n v="0"/>
    <x v="3"/>
  </r>
  <r>
    <s v="CD.WA.397121 AMI GEN PLT-COMMUNIC"/>
    <x v="10"/>
    <s v="101000 PLANT IN SERVICE OWNED"/>
    <x v="0"/>
    <n v="0"/>
    <n v="0"/>
    <x v="3"/>
  </r>
  <r>
    <s v="CD.WA.397121 AMI GEN PLT-COMMUNIC"/>
    <x v="10"/>
    <s v="101000 PLANT IN SERVICE OWNED"/>
    <x v="14"/>
    <n v="36747.9"/>
    <n v="-3033.32"/>
    <x v="3"/>
  </r>
  <r>
    <s v="CD.WA.397121 AMI GEN PLT-COMMUNIC"/>
    <x v="10"/>
    <s v="101000 PLANT IN SERVICE OWNED"/>
    <x v="0"/>
    <n v="36747.9"/>
    <n v="-3033.32"/>
    <x v="3"/>
  </r>
  <r>
    <s v="CD.WA.397121 AMI GEN PLT-COMMUNIC"/>
    <x v="10"/>
    <s v="101000 PLANT IN SERVICE OWNED"/>
    <x v="0"/>
    <n v="36747.9"/>
    <n v="-3033.32"/>
    <x v="3"/>
  </r>
  <r>
    <s v="CD.WA.397121 AMI GEN PLT-COMMUNIC"/>
    <x v="10"/>
    <s v="106000 CCNC (PP)"/>
    <x v="0"/>
    <n v="0"/>
    <n v="0"/>
    <x v="3"/>
  </r>
  <r>
    <s v="CD.WA.397121 AMI GEN PLT-COMMUNIC"/>
    <x v="10"/>
    <s v="106000 CCNC (PP)"/>
    <x v="0"/>
    <n v="0"/>
    <n v="0"/>
    <x v="3"/>
  </r>
  <r>
    <s v="CD.WA.397121 AMI GEN PLT-COMMUNIC"/>
    <x v="10"/>
    <s v="106000 CCNC (PP)"/>
    <x v="12"/>
    <n v="7493323.46"/>
    <n v="-1189362.03"/>
    <x v="3"/>
  </r>
  <r>
    <s v="CD.WA.397121 AMI GEN PLT-COMMUNIC"/>
    <x v="10"/>
    <s v="106000 CCNC (PP)"/>
    <x v="0"/>
    <n v="7493323.46"/>
    <n v="-1189362.03"/>
    <x v="3"/>
  </r>
  <r>
    <s v="CD.WA.397121 AMI GEN PLT-COMMUNIC"/>
    <x v="10"/>
    <s v="106000 CCNC (PP)"/>
    <x v="0"/>
    <n v="7493323.46"/>
    <n v="-1189362.03"/>
    <x v="3"/>
  </r>
  <r>
    <s v="CD.WA.397121 AMI GEN PLT-COMMUNIC"/>
    <x v="10"/>
    <s v="106000 CCNC (PP)"/>
    <x v="0"/>
    <n v="7530071.3600000003"/>
    <n v="-1192395.3500000001"/>
    <x v="3"/>
  </r>
  <r>
    <s v="CD.WA.397121-AFC-AMI GEN PLT-COMMUN"/>
    <x v="10"/>
    <s v="106000 CCNC (PP)"/>
    <x v="0"/>
    <n v="0"/>
    <n v="0"/>
    <x v="3"/>
  </r>
  <r>
    <s v="CD.WA.397121-AFC-AMI GEN PLT-COMMUN"/>
    <x v="10"/>
    <s v="182332 REG ASSET - AFUDC (PIS)"/>
    <x v="0"/>
    <n v="0"/>
    <n v="0"/>
    <x v="3"/>
  </r>
  <r>
    <s v="CD.WA.397121-AFC-AMI GEN PLT-COMMUN"/>
    <x v="10"/>
    <s v="182332 REG ASSET - AFUDC (PIS)"/>
    <x v="0"/>
    <n v="0"/>
    <n v="0"/>
    <x v="3"/>
  </r>
  <r>
    <s v="CD.WA.397121-AFC-AMI GEN PLT-COMMUN"/>
    <x v="10"/>
    <s v="182332 REG ASSET - AFUDC (PIS)"/>
    <x v="14"/>
    <n v="440.74"/>
    <n v="-49.93"/>
    <x v="3"/>
  </r>
  <r>
    <s v="CD.WA.397121-AFC-AMI GEN PLT-COMMUN"/>
    <x v="10"/>
    <s v="182332 REG ASSET - AFUDC (PIS)"/>
    <x v="0"/>
    <n v="440.74"/>
    <n v="-49.93"/>
    <x v="3"/>
  </r>
  <r>
    <s v="CD.WA.397121-AFC-AMI GEN PLT-COMMUN"/>
    <x v="10"/>
    <s v="182332 REG ASSET - AFUDC (PIS)"/>
    <x v="0"/>
    <n v="440.74"/>
    <n v="-49.93"/>
    <x v="3"/>
  </r>
  <r>
    <s v="CD.WA.397121-AFC-AMI GEN PLT-COMMUN"/>
    <x v="10"/>
    <s v="182332 REG ASSET - AFUDC (PIS)"/>
    <x v="0"/>
    <n v="440.74"/>
    <n v="-49.93"/>
    <x v="3"/>
  </r>
  <r>
    <s v="CD.WA.397121-AFC-AMI GEN PLT-COMMUN"/>
    <x v="10"/>
    <s v="182332 REG ASSET - AFUDC (PIS)"/>
    <x v="0"/>
    <n v="216504966.47999999"/>
    <n v="-97999009.200000003"/>
    <x v="3"/>
  </r>
  <r>
    <s v="CD.WA.397121-AFC-AMI GEN PLT-COMMUN"/>
    <x v="10"/>
    <s v="182332 REG ASSET - AFUDC (PIS)"/>
    <x v="25"/>
    <n v="0"/>
    <n v="0"/>
    <x v="3"/>
  </r>
  <r>
    <s v="CD.WA.397121-AFC-AMI GEN PLT-COMMUN"/>
    <x v="10"/>
    <s v="182332 REG ASSET - AFUDC (PIS)"/>
    <x v="0"/>
    <n v="0"/>
    <n v="-216504966.47999999"/>
    <x v="3"/>
  </r>
  <r>
    <s v="CD.WA.397121-AFC-AMI GEN PLT-COMMUN"/>
    <x v="10"/>
    <s v="182332 REG ASSET - AFUDC (PIS)"/>
    <x v="26"/>
    <s v="Page 1 of 1"/>
    <n v="0"/>
    <x v="3"/>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7">
  <r>
    <x v="0"/>
    <m/>
    <m/>
    <m/>
    <m/>
  </r>
  <r>
    <x v="1"/>
    <m/>
    <m/>
    <m/>
    <m/>
  </r>
  <r>
    <x v="1"/>
    <m/>
    <m/>
    <m/>
    <m/>
  </r>
  <r>
    <x v="1"/>
    <m/>
    <m/>
    <m/>
    <m/>
  </r>
  <r>
    <x v="1"/>
    <m/>
    <m/>
    <m/>
    <m/>
  </r>
  <r>
    <x v="1"/>
    <m/>
    <m/>
    <m/>
    <m/>
  </r>
  <r>
    <x v="1"/>
    <m/>
    <m/>
    <m/>
    <m/>
  </r>
  <r>
    <x v="1"/>
    <m/>
    <m/>
    <m/>
    <m/>
  </r>
  <r>
    <x v="1"/>
    <m/>
    <m/>
    <m/>
    <m/>
  </r>
  <r>
    <x v="1"/>
    <m/>
    <m/>
    <m/>
    <m/>
  </r>
  <r>
    <x v="1"/>
    <m/>
    <m/>
    <m/>
    <m/>
  </r>
  <r>
    <x v="1"/>
    <m/>
    <m/>
    <m/>
    <m/>
  </r>
  <r>
    <x v="1"/>
    <m/>
    <m/>
    <m/>
    <m/>
  </r>
  <r>
    <x v="1"/>
    <m/>
    <m/>
    <m/>
    <m/>
  </r>
  <r>
    <x v="1"/>
    <m/>
    <m/>
    <m/>
    <m/>
  </r>
  <r>
    <x v="2"/>
    <n v="4287849.4853214119"/>
    <n v="0"/>
    <n v="1211.9540701200126"/>
    <n v="938.38060846937401"/>
  </r>
  <r>
    <x v="1"/>
    <m/>
    <m/>
    <m/>
    <m/>
  </r>
  <r>
    <x v="1"/>
    <m/>
    <m/>
    <m/>
    <m/>
  </r>
  <r>
    <x v="1"/>
    <m/>
    <m/>
    <m/>
    <m/>
  </r>
  <r>
    <x v="1"/>
    <m/>
    <m/>
    <m/>
    <m/>
  </r>
  <r>
    <x v="1"/>
    <m/>
    <m/>
    <m/>
    <m/>
  </r>
  <r>
    <x v="1"/>
    <m/>
    <m/>
    <m/>
    <m/>
  </r>
  <r>
    <x v="1"/>
    <m/>
    <m/>
    <m/>
    <m/>
  </r>
  <r>
    <x v="1"/>
    <m/>
    <m/>
    <m/>
    <m/>
  </r>
  <r>
    <x v="3"/>
    <n v="9414947.6864671707"/>
    <n v="31085.291078471317"/>
    <n v="-3199"/>
    <n v="18193.022454358521"/>
  </r>
  <r>
    <x v="1"/>
    <m/>
    <m/>
    <m/>
    <m/>
  </r>
  <r>
    <x v="4"/>
    <n v="346129.2799999998"/>
    <n v="0"/>
    <n v="0"/>
    <n v="0"/>
  </r>
  <r>
    <x v="1"/>
    <m/>
    <m/>
    <m/>
    <m/>
  </r>
  <r>
    <x v="1"/>
    <m/>
    <m/>
    <m/>
    <m/>
  </r>
  <r>
    <x v="5"/>
    <n v="-13492.97513601643"/>
    <n v="0"/>
    <n v="0"/>
    <n v="-235673.05486398423"/>
  </r>
  <r>
    <x v="1"/>
    <m/>
    <m/>
    <m/>
    <m/>
  </r>
  <r>
    <x v="1"/>
    <m/>
    <m/>
    <m/>
    <m/>
  </r>
  <r>
    <x v="1"/>
    <m/>
    <m/>
    <m/>
    <m/>
  </r>
  <r>
    <x v="1"/>
    <m/>
    <m/>
    <m/>
    <m/>
  </r>
  <r>
    <x v="1"/>
    <m/>
    <m/>
    <m/>
    <m/>
  </r>
  <r>
    <x v="1"/>
    <m/>
    <m/>
    <m/>
    <m/>
  </r>
  <r>
    <x v="1"/>
    <m/>
    <m/>
    <m/>
    <m/>
  </r>
  <r>
    <x v="1"/>
    <m/>
    <m/>
    <m/>
    <m/>
  </r>
  <r>
    <x v="1"/>
    <m/>
    <m/>
    <m/>
    <m/>
  </r>
  <r>
    <x v="1"/>
    <m/>
    <m/>
    <m/>
    <m/>
  </r>
  <r>
    <x v="1"/>
    <m/>
    <m/>
    <m/>
    <m/>
  </r>
  <r>
    <x v="1"/>
    <m/>
    <m/>
    <m/>
    <m/>
  </r>
  <r>
    <x v="1"/>
    <m/>
    <m/>
    <m/>
    <m/>
  </r>
  <r>
    <x v="1"/>
    <m/>
    <m/>
    <m/>
    <m/>
  </r>
  <r>
    <x v="1"/>
    <m/>
    <m/>
    <m/>
    <m/>
  </r>
  <r>
    <x v="1"/>
    <m/>
    <m/>
    <m/>
    <m/>
  </r>
  <r>
    <x v="1"/>
    <m/>
    <m/>
    <m/>
    <m/>
  </r>
  <r>
    <x v="1"/>
    <m/>
    <m/>
    <m/>
    <m/>
  </r>
  <r>
    <x v="1"/>
    <m/>
    <m/>
    <m/>
    <m/>
  </r>
  <r>
    <x v="1"/>
    <m/>
    <m/>
    <m/>
    <m/>
  </r>
  <r>
    <x v="1"/>
    <m/>
    <m/>
    <m/>
    <m/>
  </r>
  <r>
    <x v="1"/>
    <m/>
    <m/>
    <m/>
    <m/>
  </r>
  <r>
    <x v="6"/>
    <n v="62.617953152257485"/>
    <n v="136031.76086675981"/>
    <n v="-4705.6499976950727"/>
    <n v="2611.2411777830421"/>
  </r>
  <r>
    <x v="1"/>
    <m/>
    <m/>
    <m/>
    <m/>
  </r>
  <r>
    <x v="1"/>
    <m/>
    <m/>
    <m/>
    <m/>
  </r>
  <r>
    <x v="1"/>
    <m/>
    <m/>
    <m/>
    <m/>
  </r>
  <r>
    <x v="1"/>
    <m/>
    <m/>
    <m/>
    <m/>
  </r>
  <r>
    <x v="1"/>
    <m/>
    <m/>
    <m/>
    <m/>
  </r>
  <r>
    <x v="1"/>
    <m/>
    <m/>
    <m/>
    <m/>
  </r>
  <r>
    <x v="1"/>
    <m/>
    <m/>
    <m/>
    <m/>
  </r>
  <r>
    <x v="1"/>
    <m/>
    <m/>
    <m/>
    <m/>
  </r>
  <r>
    <x v="1"/>
    <m/>
    <m/>
    <m/>
    <m/>
  </r>
  <r>
    <x v="1"/>
    <m/>
    <m/>
    <m/>
    <m/>
  </r>
  <r>
    <x v="1"/>
    <m/>
    <m/>
    <m/>
    <m/>
  </r>
  <r>
    <x v="1"/>
    <m/>
    <m/>
    <m/>
    <m/>
  </r>
  <r>
    <x v="1"/>
    <m/>
    <m/>
    <m/>
    <m/>
  </r>
  <r>
    <x v="1"/>
    <m/>
    <m/>
    <m/>
    <m/>
  </r>
  <r>
    <x v="1"/>
    <m/>
    <m/>
    <m/>
    <m/>
  </r>
  <r>
    <x v="1"/>
    <m/>
    <m/>
    <m/>
    <m/>
  </r>
  <r>
    <x v="1"/>
    <m/>
    <m/>
    <m/>
    <m/>
  </r>
  <r>
    <x v="1"/>
    <m/>
    <m/>
    <m/>
    <m/>
  </r>
  <r>
    <x v="1"/>
    <m/>
    <m/>
    <m/>
    <m/>
  </r>
  <r>
    <x v="1"/>
    <m/>
    <m/>
    <m/>
    <m/>
  </r>
  <r>
    <x v="7"/>
    <n v="90929.167199924588"/>
    <n v="52477.774299318728"/>
    <n v="-6944.0592283227597"/>
    <n v="536.70772907908486"/>
  </r>
  <r>
    <x v="1"/>
    <m/>
    <m/>
    <m/>
    <m/>
  </r>
  <r>
    <x v="1"/>
    <m/>
    <m/>
    <m/>
    <m/>
  </r>
  <r>
    <x v="1"/>
    <m/>
    <m/>
    <m/>
    <m/>
  </r>
  <r>
    <x v="1"/>
    <m/>
    <m/>
    <m/>
    <m/>
  </r>
  <r>
    <x v="1"/>
    <m/>
    <m/>
    <m/>
    <m/>
  </r>
  <r>
    <x v="1"/>
    <m/>
    <m/>
    <m/>
    <m/>
  </r>
  <r>
    <x v="8"/>
    <n v="236500.32999999996"/>
    <n v="0"/>
    <n v="0"/>
    <n v="0"/>
  </r>
  <r>
    <x v="1"/>
    <m/>
    <m/>
    <m/>
    <m/>
  </r>
  <r>
    <x v="1"/>
    <m/>
    <m/>
    <m/>
    <m/>
  </r>
  <r>
    <x v="1"/>
    <m/>
    <m/>
    <m/>
    <m/>
  </r>
  <r>
    <x v="1"/>
    <m/>
    <m/>
    <m/>
    <m/>
  </r>
  <r>
    <x v="1"/>
    <m/>
    <m/>
    <m/>
    <m/>
  </r>
  <r>
    <x v="1"/>
    <m/>
    <m/>
    <m/>
    <m/>
  </r>
  <r>
    <x v="1"/>
    <m/>
    <m/>
    <m/>
    <m/>
  </r>
  <r>
    <x v="1"/>
    <m/>
    <m/>
    <m/>
    <m/>
  </r>
  <r>
    <x v="1"/>
    <m/>
    <m/>
    <m/>
    <m/>
  </r>
  <r>
    <x v="1"/>
    <m/>
    <m/>
    <m/>
    <m/>
  </r>
  <r>
    <x v="1"/>
    <m/>
    <m/>
    <m/>
    <m/>
  </r>
  <r>
    <x v="1"/>
    <m/>
    <m/>
    <m/>
    <m/>
  </r>
  <r>
    <x v="1"/>
    <m/>
    <m/>
    <m/>
    <m/>
  </r>
  <r>
    <x v="1"/>
    <m/>
    <m/>
    <m/>
    <m/>
  </r>
  <r>
    <x v="1"/>
    <m/>
    <m/>
    <m/>
    <m/>
  </r>
  <r>
    <x v="9"/>
    <n v="-5463602.8496382199"/>
    <n v="-1737010.1311919882"/>
    <n v="-890372.86988548702"/>
    <n v="-409013.76928430027"/>
  </r>
  <r>
    <x v="1"/>
    <m/>
    <m/>
    <m/>
    <m/>
  </r>
  <r>
    <x v="1"/>
    <m/>
    <m/>
    <m/>
    <m/>
  </r>
  <r>
    <x v="10"/>
    <n v="0"/>
    <n v="0"/>
    <n v="0"/>
    <n v="-438788.72"/>
  </r>
  <r>
    <x v="1"/>
    <m/>
    <m/>
    <m/>
    <m/>
  </r>
  <r>
    <x v="1"/>
    <m/>
    <m/>
    <m/>
    <m/>
  </r>
  <r>
    <x v="1"/>
    <m/>
    <m/>
    <m/>
    <m/>
  </r>
  <r>
    <x v="1"/>
    <m/>
    <m/>
    <m/>
    <m/>
  </r>
  <r>
    <x v="1"/>
    <m/>
    <m/>
    <m/>
    <m/>
  </r>
  <r>
    <x v="1"/>
    <m/>
    <m/>
    <m/>
    <m/>
  </r>
  <r>
    <x v="11"/>
    <n v="1196628.1267199917"/>
    <n v="315021.80328000849"/>
    <n v="0"/>
    <n v="0"/>
  </r>
  <r>
    <x v="1"/>
    <m/>
    <m/>
    <m/>
    <m/>
  </r>
  <r>
    <x v="1"/>
    <m/>
    <m/>
    <m/>
    <m/>
  </r>
  <r>
    <x v="1"/>
    <m/>
    <m/>
    <m/>
    <m/>
  </r>
  <r>
    <x v="1"/>
    <m/>
    <m/>
    <m/>
    <m/>
  </r>
  <r>
    <x v="1"/>
    <m/>
    <m/>
    <m/>
    <m/>
  </r>
  <r>
    <x v="1"/>
    <m/>
    <m/>
    <m/>
    <m/>
  </r>
  <r>
    <x v="1"/>
    <m/>
    <m/>
    <m/>
    <m/>
  </r>
  <r>
    <x v="1"/>
    <m/>
    <m/>
    <m/>
    <m/>
  </r>
  <r>
    <x v="1"/>
    <m/>
    <m/>
    <m/>
    <m/>
  </r>
  <r>
    <x v="12"/>
    <n v="298686.83251265623"/>
    <n v="-14.651680047070613"/>
    <n v="2769.5691673907895"/>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AF2C720A-741D-44FF-B9F1-D96C00CEC574}" name="PivotTable1" cacheId="1"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B2:F14" firstHeaderRow="0" firstDataRow="1" firstDataCol="1"/>
  <pivotFields count="5">
    <pivotField axis="axisRow" showAll="0">
      <items count="14">
        <item h="1" x="0"/>
        <item x="2"/>
        <item x="3"/>
        <item x="4"/>
        <item x="5"/>
        <item x="6"/>
        <item x="7"/>
        <item x="8"/>
        <item x="9"/>
        <item x="10"/>
        <item x="11"/>
        <item x="12"/>
        <item h="1" x="1"/>
        <item t="default"/>
      </items>
    </pivotField>
    <pivotField dataField="1" showAll="0"/>
    <pivotField dataField="1" showAll="0"/>
    <pivotField dataField="1" showAll="0"/>
    <pivotField dataField="1" showAll="0"/>
  </pivotFields>
  <rowFields count="1">
    <field x="0"/>
  </rowFields>
  <rowItems count="12">
    <i>
      <x v="1"/>
    </i>
    <i>
      <x v="2"/>
    </i>
    <i>
      <x v="3"/>
    </i>
    <i>
      <x v="4"/>
    </i>
    <i>
      <x v="5"/>
    </i>
    <i>
      <x v="6"/>
    </i>
    <i>
      <x v="7"/>
    </i>
    <i>
      <x v="8"/>
    </i>
    <i>
      <x v="9"/>
    </i>
    <i>
      <x v="10"/>
    </i>
    <i>
      <x v="11"/>
    </i>
    <i t="grand">
      <x/>
    </i>
  </rowItems>
  <colFields count="1">
    <field x="-2"/>
  </colFields>
  <colItems count="4">
    <i>
      <x/>
    </i>
    <i i="1">
      <x v="1"/>
    </i>
    <i i="2">
      <x v="2"/>
    </i>
    <i i="3">
      <x v="3"/>
    </i>
  </colItems>
  <dataFields count="4">
    <dataField name="Sum of CD.AA" fld="1" baseField="0" baseItem="0"/>
    <dataField name="Sum of CD.AN" fld="2" baseField="0" baseItem="0"/>
    <dataField name="Sum of CD.ID" fld="3" baseField="0" baseItem="0"/>
    <dataField name="Sum of CD.WA" fld="4" baseField="0" baseItem="0"/>
  </dataFields>
  <formats count="2">
    <format dxfId="1">
      <pivotArea outline="0" collapsedLevelsAreSubtotals="1" fieldPosition="0"/>
    </format>
    <format dxfId="0">
      <pivotArea dataOnly="0" labelOnly="1" outline="0" fieldPosition="0">
        <references count="1">
          <reference field="4294967294" count="4">
            <x v="0"/>
            <x v="1"/>
            <x v="2"/>
            <x v="3"/>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100-000001000000}" name="PivotTable5" cacheId="0"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AE3:AK122" firstHeaderRow="1" firstDataRow="2" firstDataCol="2"/>
  <pivotFields count="7">
    <pivotField compact="0" outline="0" subtotalTop="0" showAll="0">
      <extLst>
        <ext xmlns:x14="http://schemas.microsoft.com/office/spreadsheetml/2009/9/main" uri="{2946ED86-A175-432a-8AC1-64E0C546D7DE}">
          <x14:pivotField fillDownLabels="1"/>
        </ext>
      </extLst>
    </pivotField>
    <pivotField axis="axisRow" compact="0" outline="0" subtotalTop="0" showAll="0">
      <items count="13">
        <item x="0"/>
        <item x="1"/>
        <item x="2"/>
        <item x="3"/>
        <item x="4"/>
        <item x="5"/>
        <item x="6"/>
        <item x="7"/>
        <item x="10"/>
        <item x="8"/>
        <item x="9"/>
        <item m="1" x="11"/>
        <item t="default"/>
      </items>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axis="axisRow" compact="0" outline="0" subtotalTop="0" showAll="0">
      <items count="28">
        <item h="1" x="25"/>
        <item h="1" x="26"/>
        <item x="21"/>
        <item x="22"/>
        <item x="23"/>
        <item x="24"/>
        <item x="16"/>
        <item x="17"/>
        <item x="18"/>
        <item x="19"/>
        <item x="20"/>
        <item x="1"/>
        <item x="2"/>
        <item x="3"/>
        <item x="4"/>
        <item x="5"/>
        <item x="6"/>
        <item x="7"/>
        <item x="8"/>
        <item x="9"/>
        <item x="10"/>
        <item x="11"/>
        <item x="12"/>
        <item x="13"/>
        <item x="14"/>
        <item x="15"/>
        <item h="1" x="0"/>
        <item t="default"/>
      </items>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dataField="1" compact="0" outline="0" subtotalTop="0" showAll="0">
      <extLst>
        <ext xmlns:x14="http://schemas.microsoft.com/office/spreadsheetml/2009/9/main" uri="{2946ED86-A175-432a-8AC1-64E0C546D7DE}">
          <x14:pivotField fillDownLabels="1"/>
        </ext>
      </extLst>
    </pivotField>
    <pivotField axis="axisCol" compact="0" outline="0" subtotalTop="0" showAll="0">
      <items count="5">
        <item x="0"/>
        <item x="1"/>
        <item x="2"/>
        <item x="3"/>
        <item t="default"/>
      </items>
      <extLst>
        <ext xmlns:x14="http://schemas.microsoft.com/office/spreadsheetml/2009/9/main" uri="{2946ED86-A175-432a-8AC1-64E0C546D7DE}">
          <x14:pivotField fillDownLabels="1"/>
        </ext>
      </extLst>
    </pivotField>
  </pivotFields>
  <rowFields count="2">
    <field x="1"/>
    <field x="3"/>
  </rowFields>
  <rowItems count="118">
    <i>
      <x/>
      <x v="11"/>
    </i>
    <i r="1">
      <x v="12"/>
    </i>
    <i r="1">
      <x v="13"/>
    </i>
    <i r="1">
      <x v="14"/>
    </i>
    <i r="1">
      <x v="15"/>
    </i>
    <i r="1">
      <x v="16"/>
    </i>
    <i r="1">
      <x v="17"/>
    </i>
    <i r="1">
      <x v="18"/>
    </i>
    <i r="1">
      <x v="19"/>
    </i>
    <i r="1">
      <x v="20"/>
    </i>
    <i r="1">
      <x v="21"/>
    </i>
    <i r="1">
      <x v="22"/>
    </i>
    <i r="1">
      <x v="23"/>
    </i>
    <i r="1">
      <x v="24"/>
    </i>
    <i r="1">
      <x v="25"/>
    </i>
    <i t="default">
      <x/>
    </i>
    <i>
      <x v="1"/>
      <x v="16"/>
    </i>
    <i r="1">
      <x v="18"/>
    </i>
    <i r="1">
      <x v="20"/>
    </i>
    <i r="1">
      <x v="21"/>
    </i>
    <i r="1">
      <x v="22"/>
    </i>
    <i r="1">
      <x v="23"/>
    </i>
    <i r="1">
      <x v="24"/>
    </i>
    <i r="1">
      <x v="25"/>
    </i>
    <i t="default">
      <x v="1"/>
    </i>
    <i>
      <x v="2"/>
      <x v="21"/>
    </i>
    <i t="default">
      <x v="2"/>
    </i>
    <i>
      <x v="3"/>
      <x v="22"/>
    </i>
    <i r="1">
      <x v="23"/>
    </i>
    <i t="default">
      <x v="3"/>
    </i>
    <i>
      <x v="4"/>
      <x v="2"/>
    </i>
    <i r="1">
      <x v="3"/>
    </i>
    <i r="1">
      <x v="4"/>
    </i>
    <i r="1">
      <x v="5"/>
    </i>
    <i r="1">
      <x v="6"/>
    </i>
    <i r="1">
      <x v="7"/>
    </i>
    <i r="1">
      <x v="8"/>
    </i>
    <i r="1">
      <x v="9"/>
    </i>
    <i r="1">
      <x v="10"/>
    </i>
    <i r="1">
      <x v="11"/>
    </i>
    <i r="1">
      <x v="12"/>
    </i>
    <i r="1">
      <x v="13"/>
    </i>
    <i r="1">
      <x v="14"/>
    </i>
    <i r="1">
      <x v="15"/>
    </i>
    <i r="1">
      <x v="16"/>
    </i>
    <i r="1">
      <x v="18"/>
    </i>
    <i r="1">
      <x v="19"/>
    </i>
    <i r="1">
      <x v="20"/>
    </i>
    <i r="1">
      <x v="22"/>
    </i>
    <i r="1">
      <x v="23"/>
    </i>
    <i r="1">
      <x v="24"/>
    </i>
    <i r="1">
      <x v="25"/>
    </i>
    <i t="default">
      <x v="4"/>
    </i>
    <i>
      <x v="5"/>
      <x v="6"/>
    </i>
    <i r="1">
      <x v="7"/>
    </i>
    <i r="1">
      <x v="8"/>
    </i>
    <i r="1">
      <x v="9"/>
    </i>
    <i r="1">
      <x v="10"/>
    </i>
    <i r="1">
      <x v="11"/>
    </i>
    <i r="1">
      <x v="12"/>
    </i>
    <i r="1">
      <x v="13"/>
    </i>
    <i r="1">
      <x v="14"/>
    </i>
    <i r="1">
      <x v="15"/>
    </i>
    <i r="1">
      <x v="16"/>
    </i>
    <i r="1">
      <x v="17"/>
    </i>
    <i r="1">
      <x v="18"/>
    </i>
    <i r="1">
      <x v="19"/>
    </i>
    <i r="1">
      <x v="20"/>
    </i>
    <i r="1">
      <x v="21"/>
    </i>
    <i r="1">
      <x v="22"/>
    </i>
    <i r="1">
      <x v="23"/>
    </i>
    <i r="1">
      <x v="24"/>
    </i>
    <i r="1">
      <x v="25"/>
    </i>
    <i t="default">
      <x v="5"/>
    </i>
    <i>
      <x v="6"/>
      <x v="11"/>
    </i>
    <i r="1">
      <x v="12"/>
    </i>
    <i r="1">
      <x v="13"/>
    </i>
    <i r="1">
      <x v="22"/>
    </i>
    <i r="1">
      <x v="23"/>
    </i>
    <i r="1">
      <x v="24"/>
    </i>
    <i t="default">
      <x v="6"/>
    </i>
    <i>
      <x v="7"/>
      <x v="11"/>
    </i>
    <i r="1">
      <x v="12"/>
    </i>
    <i r="1">
      <x v="13"/>
    </i>
    <i r="1">
      <x v="14"/>
    </i>
    <i r="1">
      <x v="15"/>
    </i>
    <i r="1">
      <x v="16"/>
    </i>
    <i r="1">
      <x v="17"/>
    </i>
    <i r="1">
      <x v="18"/>
    </i>
    <i r="1">
      <x v="19"/>
    </i>
    <i r="1">
      <x v="20"/>
    </i>
    <i r="1">
      <x v="21"/>
    </i>
    <i r="1">
      <x v="22"/>
    </i>
    <i r="1">
      <x v="23"/>
    </i>
    <i r="1">
      <x v="24"/>
    </i>
    <i r="1">
      <x v="25"/>
    </i>
    <i t="default">
      <x v="7"/>
    </i>
    <i>
      <x v="8"/>
      <x v="22"/>
    </i>
    <i r="1">
      <x v="24"/>
    </i>
    <i t="default">
      <x v="8"/>
    </i>
    <i>
      <x v="9"/>
      <x v="16"/>
    </i>
    <i r="1">
      <x v="20"/>
    </i>
    <i r="1">
      <x v="22"/>
    </i>
    <i r="1">
      <x v="23"/>
    </i>
    <i r="1">
      <x v="24"/>
    </i>
    <i r="1">
      <x v="25"/>
    </i>
    <i t="default">
      <x v="9"/>
    </i>
    <i>
      <x v="10"/>
      <x v="17"/>
    </i>
    <i r="1">
      <x v="18"/>
    </i>
    <i r="1">
      <x v="19"/>
    </i>
    <i r="1">
      <x v="20"/>
    </i>
    <i r="1">
      <x v="21"/>
    </i>
    <i r="1">
      <x v="22"/>
    </i>
    <i r="1">
      <x v="23"/>
    </i>
    <i r="1">
      <x v="24"/>
    </i>
    <i r="1">
      <x v="25"/>
    </i>
    <i t="default">
      <x v="10"/>
    </i>
    <i t="grand">
      <x/>
    </i>
  </rowItems>
  <colFields count="1">
    <field x="6"/>
  </colFields>
  <colItems count="5">
    <i>
      <x/>
    </i>
    <i>
      <x v="1"/>
    </i>
    <i>
      <x v="2"/>
    </i>
    <i>
      <x v="3"/>
    </i>
    <i t="grand">
      <x/>
    </i>
  </colItems>
  <dataFields count="1">
    <dataField name="Sum of Reserve" fld="5" baseField="0" baseItem="0"/>
  </dataFields>
  <formats count="5">
    <format dxfId="6">
      <pivotArea outline="0" collapsedLevelsAreSubtotals="1" fieldPosition="0"/>
    </format>
    <format dxfId="5">
      <pivotArea field="6" type="button" dataOnly="0" labelOnly="1" outline="0" axis="axisCol" fieldPosition="0"/>
    </format>
    <format dxfId="4">
      <pivotArea type="topRight" dataOnly="0" labelOnly="1" outline="0" fieldPosition="0"/>
    </format>
    <format dxfId="3">
      <pivotArea dataOnly="0" labelOnly="1" fieldPosition="0">
        <references count="1">
          <reference field="6" count="0"/>
        </references>
      </pivotArea>
    </format>
    <format dxfId="2">
      <pivotArea dataOnly="0" labelOnly="1"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4" cacheId="0" applyNumberFormats="0" applyBorderFormats="0" applyFontFormats="0" applyPatternFormats="0" applyAlignmentFormats="0" applyWidthHeightFormats="1" dataCaption="Values" updatedVersion="6" minRefreshableVersion="3" useAutoFormatting="1" itemPrintTitles="1" createdVersion="6" indent="0" compact="0" compactData="0" multipleFieldFilters="0">
  <location ref="I3:O122" firstHeaderRow="1" firstDataRow="2" firstDataCol="2"/>
  <pivotFields count="7">
    <pivotField compact="0" outline="0" subtotalTop="0" showAll="0">
      <extLst>
        <ext xmlns:x14="http://schemas.microsoft.com/office/spreadsheetml/2009/9/main" uri="{2946ED86-A175-432a-8AC1-64E0C546D7DE}">
          <x14:pivotField fillDownLabels="1"/>
        </ext>
      </extLst>
    </pivotField>
    <pivotField axis="axisRow" compact="0" outline="0" subtotalTop="0" showAll="0">
      <items count="13">
        <item x="0"/>
        <item x="1"/>
        <item x="2"/>
        <item x="3"/>
        <item x="4"/>
        <item x="5"/>
        <item x="6"/>
        <item x="7"/>
        <item x="10"/>
        <item x="8"/>
        <item x="9"/>
        <item m="1" x="11"/>
        <item t="default"/>
      </items>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axis="axisRow" compact="0" outline="0" subtotalTop="0" showAll="0">
      <items count="28">
        <item h="1" x="25"/>
        <item h="1" x="26"/>
        <item x="21"/>
        <item x="22"/>
        <item x="23"/>
        <item x="24"/>
        <item x="16"/>
        <item x="17"/>
        <item x="18"/>
        <item x="19"/>
        <item x="20"/>
        <item x="1"/>
        <item x="2"/>
        <item x="3"/>
        <item x="4"/>
        <item x="5"/>
        <item x="6"/>
        <item x="7"/>
        <item x="8"/>
        <item x="9"/>
        <item x="10"/>
        <item x="11"/>
        <item x="12"/>
        <item x="13"/>
        <item x="14"/>
        <item x="15"/>
        <item h="1" x="0"/>
        <item t="default"/>
      </items>
      <extLst>
        <ext xmlns:x14="http://schemas.microsoft.com/office/spreadsheetml/2009/9/main" uri="{2946ED86-A175-432a-8AC1-64E0C546D7DE}">
          <x14:pivotField fillDownLabels="1"/>
        </ext>
      </extLst>
    </pivotField>
    <pivotField dataField="1" compact="0" outline="0" subtotalTop="0" showAll="0">
      <extLst>
        <ext xmlns:x14="http://schemas.microsoft.com/office/spreadsheetml/2009/9/main" uri="{2946ED86-A175-432a-8AC1-64E0C546D7DE}">
          <x14:pivotField fillDownLabels="1"/>
        </ext>
      </extLst>
    </pivotField>
    <pivotField compact="0" outline="0" subtotalTop="0" showAll="0">
      <extLst>
        <ext xmlns:x14="http://schemas.microsoft.com/office/spreadsheetml/2009/9/main" uri="{2946ED86-A175-432a-8AC1-64E0C546D7DE}">
          <x14:pivotField fillDownLabels="1"/>
        </ext>
      </extLst>
    </pivotField>
    <pivotField axis="axisCol" compact="0" outline="0" subtotalTop="0" showAll="0">
      <items count="5">
        <item x="0"/>
        <item x="1"/>
        <item x="2"/>
        <item x="3"/>
        <item t="default"/>
      </items>
      <extLst>
        <ext xmlns:x14="http://schemas.microsoft.com/office/spreadsheetml/2009/9/main" uri="{2946ED86-A175-432a-8AC1-64E0C546D7DE}">
          <x14:pivotField fillDownLabels="1"/>
        </ext>
      </extLst>
    </pivotField>
  </pivotFields>
  <rowFields count="2">
    <field x="1"/>
    <field x="3"/>
  </rowFields>
  <rowItems count="118">
    <i>
      <x/>
      <x v="11"/>
    </i>
    <i r="1">
      <x v="12"/>
    </i>
    <i r="1">
      <x v="13"/>
    </i>
    <i r="1">
      <x v="14"/>
    </i>
    <i r="1">
      <x v="15"/>
    </i>
    <i r="1">
      <x v="16"/>
    </i>
    <i r="1">
      <x v="17"/>
    </i>
    <i r="1">
      <x v="18"/>
    </i>
    <i r="1">
      <x v="19"/>
    </i>
    <i r="1">
      <x v="20"/>
    </i>
    <i r="1">
      <x v="21"/>
    </i>
    <i r="1">
      <x v="22"/>
    </i>
    <i r="1">
      <x v="23"/>
    </i>
    <i r="1">
      <x v="24"/>
    </i>
    <i r="1">
      <x v="25"/>
    </i>
    <i t="default">
      <x/>
    </i>
    <i>
      <x v="1"/>
      <x v="16"/>
    </i>
    <i r="1">
      <x v="18"/>
    </i>
    <i r="1">
      <x v="20"/>
    </i>
    <i r="1">
      <x v="21"/>
    </i>
    <i r="1">
      <x v="22"/>
    </i>
    <i r="1">
      <x v="23"/>
    </i>
    <i r="1">
      <x v="24"/>
    </i>
    <i r="1">
      <x v="25"/>
    </i>
    <i t="default">
      <x v="1"/>
    </i>
    <i>
      <x v="2"/>
      <x v="21"/>
    </i>
    <i t="default">
      <x v="2"/>
    </i>
    <i>
      <x v="3"/>
      <x v="22"/>
    </i>
    <i r="1">
      <x v="23"/>
    </i>
    <i t="default">
      <x v="3"/>
    </i>
    <i>
      <x v="4"/>
      <x v="2"/>
    </i>
    <i r="1">
      <x v="3"/>
    </i>
    <i r="1">
      <x v="4"/>
    </i>
    <i r="1">
      <x v="5"/>
    </i>
    <i r="1">
      <x v="6"/>
    </i>
    <i r="1">
      <x v="7"/>
    </i>
    <i r="1">
      <x v="8"/>
    </i>
    <i r="1">
      <x v="9"/>
    </i>
    <i r="1">
      <x v="10"/>
    </i>
    <i r="1">
      <x v="11"/>
    </i>
    <i r="1">
      <x v="12"/>
    </i>
    <i r="1">
      <x v="13"/>
    </i>
    <i r="1">
      <x v="14"/>
    </i>
    <i r="1">
      <x v="15"/>
    </i>
    <i r="1">
      <x v="16"/>
    </i>
    <i r="1">
      <x v="18"/>
    </i>
    <i r="1">
      <x v="19"/>
    </i>
    <i r="1">
      <x v="20"/>
    </i>
    <i r="1">
      <x v="22"/>
    </i>
    <i r="1">
      <x v="23"/>
    </i>
    <i r="1">
      <x v="24"/>
    </i>
    <i r="1">
      <x v="25"/>
    </i>
    <i t="default">
      <x v="4"/>
    </i>
    <i>
      <x v="5"/>
      <x v="6"/>
    </i>
    <i r="1">
      <x v="7"/>
    </i>
    <i r="1">
      <x v="8"/>
    </i>
    <i r="1">
      <x v="9"/>
    </i>
    <i r="1">
      <x v="10"/>
    </i>
    <i r="1">
      <x v="11"/>
    </i>
    <i r="1">
      <x v="12"/>
    </i>
    <i r="1">
      <x v="13"/>
    </i>
    <i r="1">
      <x v="14"/>
    </i>
    <i r="1">
      <x v="15"/>
    </i>
    <i r="1">
      <x v="16"/>
    </i>
    <i r="1">
      <x v="17"/>
    </i>
    <i r="1">
      <x v="18"/>
    </i>
    <i r="1">
      <x v="19"/>
    </i>
    <i r="1">
      <x v="20"/>
    </i>
    <i r="1">
      <x v="21"/>
    </i>
    <i r="1">
      <x v="22"/>
    </i>
    <i r="1">
      <x v="23"/>
    </i>
    <i r="1">
      <x v="24"/>
    </i>
    <i r="1">
      <x v="25"/>
    </i>
    <i t="default">
      <x v="5"/>
    </i>
    <i>
      <x v="6"/>
      <x v="11"/>
    </i>
    <i r="1">
      <x v="12"/>
    </i>
    <i r="1">
      <x v="13"/>
    </i>
    <i r="1">
      <x v="22"/>
    </i>
    <i r="1">
      <x v="23"/>
    </i>
    <i r="1">
      <x v="24"/>
    </i>
    <i t="default">
      <x v="6"/>
    </i>
    <i>
      <x v="7"/>
      <x v="11"/>
    </i>
    <i r="1">
      <x v="12"/>
    </i>
    <i r="1">
      <x v="13"/>
    </i>
    <i r="1">
      <x v="14"/>
    </i>
    <i r="1">
      <x v="15"/>
    </i>
    <i r="1">
      <x v="16"/>
    </i>
    <i r="1">
      <x v="17"/>
    </i>
    <i r="1">
      <x v="18"/>
    </i>
    <i r="1">
      <x v="19"/>
    </i>
    <i r="1">
      <x v="20"/>
    </i>
    <i r="1">
      <x v="21"/>
    </i>
    <i r="1">
      <x v="22"/>
    </i>
    <i r="1">
      <x v="23"/>
    </i>
    <i r="1">
      <x v="24"/>
    </i>
    <i r="1">
      <x v="25"/>
    </i>
    <i t="default">
      <x v="7"/>
    </i>
    <i>
      <x v="8"/>
      <x v="22"/>
    </i>
    <i r="1">
      <x v="24"/>
    </i>
    <i t="default">
      <x v="8"/>
    </i>
    <i>
      <x v="9"/>
      <x v="16"/>
    </i>
    <i r="1">
      <x v="20"/>
    </i>
    <i r="1">
      <x v="22"/>
    </i>
    <i r="1">
      <x v="23"/>
    </i>
    <i r="1">
      <x v="24"/>
    </i>
    <i r="1">
      <x v="25"/>
    </i>
    <i t="default">
      <x v="9"/>
    </i>
    <i>
      <x v="10"/>
      <x v="17"/>
    </i>
    <i r="1">
      <x v="18"/>
    </i>
    <i r="1">
      <x v="19"/>
    </i>
    <i r="1">
      <x v="20"/>
    </i>
    <i r="1">
      <x v="21"/>
    </i>
    <i r="1">
      <x v="22"/>
    </i>
    <i r="1">
      <x v="23"/>
    </i>
    <i r="1">
      <x v="24"/>
    </i>
    <i r="1">
      <x v="25"/>
    </i>
    <i t="default">
      <x v="10"/>
    </i>
    <i t="grand">
      <x/>
    </i>
  </rowItems>
  <colFields count="1">
    <field x="6"/>
  </colFields>
  <colItems count="5">
    <i>
      <x/>
    </i>
    <i>
      <x v="1"/>
    </i>
    <i>
      <x v="2"/>
    </i>
    <i>
      <x v="3"/>
    </i>
    <i t="grand">
      <x/>
    </i>
  </colItems>
  <dataFields count="1">
    <dataField name="Sum of Asset Cost" fld="4" baseField="1" baseItem="0" numFmtId="164"/>
  </dataFields>
  <formats count="27">
    <format dxfId="33">
      <pivotArea outline="0" collapsedLevelsAreSubtotals="1" fieldPosition="0"/>
    </format>
    <format dxfId="32">
      <pivotArea field="6" type="button" dataOnly="0" labelOnly="1" outline="0" axis="axisCol" fieldPosition="0"/>
    </format>
    <format dxfId="31">
      <pivotArea type="topRight" dataOnly="0" labelOnly="1" outline="0" fieldPosition="0"/>
    </format>
    <format dxfId="30">
      <pivotArea dataOnly="0" labelOnly="1" fieldPosition="0">
        <references count="1">
          <reference field="6" count="0"/>
        </references>
      </pivotArea>
    </format>
    <format dxfId="29">
      <pivotArea dataOnly="0" labelOnly="1" grandCol="1" outline="0" fieldPosition="0"/>
    </format>
    <format dxfId="28">
      <pivotArea field="1" grandCol="1" outline="0" axis="axisRow" fieldPosition="0">
        <references count="1">
          <reference field="1" count="1" selected="0" defaultSubtotal="1">
            <x v="1"/>
          </reference>
        </references>
      </pivotArea>
    </format>
    <format dxfId="27">
      <pivotArea field="1" grandCol="1" outline="0" axis="axisRow" fieldPosition="0">
        <references count="1">
          <reference field="1" count="1" selected="0" defaultSubtotal="1">
            <x v="2"/>
          </reference>
        </references>
      </pivotArea>
    </format>
    <format dxfId="26">
      <pivotArea field="1" grandCol="1" outline="0" axis="axisRow" fieldPosition="0">
        <references count="1">
          <reference field="1" count="1" selected="0" defaultSubtotal="1">
            <x v="3"/>
          </reference>
        </references>
      </pivotArea>
    </format>
    <format dxfId="25">
      <pivotArea field="1" grandCol="1" outline="0" axis="axisRow" fieldPosition="0">
        <references count="1">
          <reference field="1" count="1" selected="0" defaultSubtotal="1">
            <x v="2"/>
          </reference>
        </references>
      </pivotArea>
    </format>
    <format dxfId="24">
      <pivotArea field="1" grandCol="1" outline="0" axis="axisRow" fieldPosition="0">
        <references count="1">
          <reference field="1" count="1" selected="0" defaultSubtotal="1">
            <x v="3"/>
          </reference>
        </references>
      </pivotArea>
    </format>
    <format dxfId="23">
      <pivotArea grandCol="1" outline="0" collapsedLevelsAreSubtotals="1" fieldPosition="0"/>
    </format>
    <format dxfId="22">
      <pivotArea outline="0" fieldPosition="0">
        <references count="3">
          <reference field="1" count="1" selected="0">
            <x v="1"/>
          </reference>
          <reference field="3" count="3" selected="0">
            <x v="16"/>
            <x v="18"/>
            <x v="20"/>
          </reference>
          <reference field="6" count="0" selected="0"/>
        </references>
      </pivotArea>
    </format>
    <format dxfId="21">
      <pivotArea outline="0" fieldPosition="0">
        <references count="3">
          <reference field="1" count="1" selected="0">
            <x v="0"/>
          </reference>
          <reference field="3" count="1" selected="0">
            <x v="22"/>
          </reference>
          <reference field="6" count="1" selected="0">
            <x v="2"/>
          </reference>
        </references>
      </pivotArea>
    </format>
    <format dxfId="20">
      <pivotArea outline="0" fieldPosition="0">
        <references count="3">
          <reference field="1" count="1" selected="0">
            <x v="4"/>
          </reference>
          <reference field="3" count="1" selected="0">
            <x v="20"/>
          </reference>
          <reference field="6" count="1" selected="0">
            <x v="0"/>
          </reference>
        </references>
      </pivotArea>
    </format>
    <format dxfId="19">
      <pivotArea outline="0" fieldPosition="0">
        <references count="3">
          <reference field="1" count="1" selected="0">
            <x v="1"/>
          </reference>
          <reference field="3" count="4" selected="0">
            <x v="22"/>
            <x v="23"/>
            <x v="24"/>
            <x v="25"/>
          </reference>
          <reference field="6" count="0" selected="0"/>
        </references>
      </pivotArea>
    </format>
    <format dxfId="18">
      <pivotArea outline="0" fieldPosition="0">
        <references count="3">
          <reference field="1" count="1" selected="0">
            <x v="1"/>
          </reference>
          <reference field="3" count="1" selected="0">
            <x v="21"/>
          </reference>
          <reference field="6" count="0" selected="0"/>
        </references>
      </pivotArea>
    </format>
    <format dxfId="17">
      <pivotArea outline="0" fieldPosition="0">
        <references count="3">
          <reference field="1" count="1" selected="0">
            <x v="4"/>
          </reference>
          <reference field="3" count="1" selected="0">
            <x v="25"/>
          </reference>
          <reference field="6" count="1" selected="0">
            <x v="2"/>
          </reference>
        </references>
      </pivotArea>
    </format>
    <format dxfId="16">
      <pivotArea outline="0" fieldPosition="0">
        <references count="3">
          <reference field="1" count="1" selected="0">
            <x v="5"/>
          </reference>
          <reference field="3" count="10" selected="0">
            <x v="16"/>
            <x v="17"/>
            <x v="18"/>
            <x v="19"/>
            <x v="20"/>
            <x v="21"/>
            <x v="22"/>
            <x v="23"/>
            <x v="24"/>
            <x v="25"/>
          </reference>
          <reference field="6" count="3" selected="0">
            <x v="1"/>
            <x v="2"/>
            <x v="3"/>
          </reference>
        </references>
      </pivotArea>
    </format>
    <format dxfId="15">
      <pivotArea outline="0" fieldPosition="0">
        <references count="3">
          <reference field="1" count="1" selected="0">
            <x v="5"/>
          </reference>
          <reference field="3" count="2" selected="0">
            <x v="16"/>
            <x v="17"/>
          </reference>
          <reference field="6" count="3" selected="0">
            <x v="1"/>
            <x v="2"/>
            <x v="3"/>
          </reference>
        </references>
      </pivotArea>
    </format>
    <format dxfId="14">
      <pivotArea outline="0" fieldPosition="0">
        <references count="3">
          <reference field="1" count="1" selected="0">
            <x v="5"/>
          </reference>
          <reference field="3" count="1" selected="0">
            <x v="18"/>
          </reference>
          <reference field="6" count="3" selected="0">
            <x v="1"/>
            <x v="2"/>
            <x v="3"/>
          </reference>
        </references>
      </pivotArea>
    </format>
    <format dxfId="13">
      <pivotArea outline="0" fieldPosition="0">
        <references count="3">
          <reference field="1" count="1" selected="0">
            <x v="5"/>
          </reference>
          <reference field="3" count="4" selected="0">
            <x v="19"/>
            <x v="20"/>
            <x v="21"/>
            <x v="22"/>
          </reference>
          <reference field="6" count="3" selected="0">
            <x v="1"/>
            <x v="2"/>
            <x v="3"/>
          </reference>
        </references>
      </pivotArea>
    </format>
    <format dxfId="12">
      <pivotArea outline="0" fieldPosition="0">
        <references count="3">
          <reference field="1" count="1" selected="0">
            <x v="5"/>
          </reference>
          <reference field="3" count="1" selected="0">
            <x v="23"/>
          </reference>
          <reference field="6" count="2" selected="0">
            <x v="2"/>
            <x v="3"/>
          </reference>
        </references>
      </pivotArea>
    </format>
    <format dxfId="11">
      <pivotArea outline="0" fieldPosition="0">
        <references count="3">
          <reference field="1" count="1" selected="0">
            <x v="5"/>
          </reference>
          <reference field="3" count="1" selected="0">
            <x v="23"/>
          </reference>
          <reference field="6" count="1" selected="0">
            <x v="1"/>
          </reference>
        </references>
      </pivotArea>
    </format>
    <format dxfId="10">
      <pivotArea outline="0" fieldPosition="0">
        <references count="3">
          <reference field="1" count="1" selected="0">
            <x v="5"/>
          </reference>
          <reference field="3" count="3" selected="0">
            <x v="23"/>
            <x v="24"/>
            <x v="25"/>
          </reference>
          <reference field="6" count="1" selected="0">
            <x v="3"/>
          </reference>
        </references>
      </pivotArea>
    </format>
    <format dxfId="9">
      <pivotArea outline="0" fieldPosition="0">
        <references count="3">
          <reference field="1" count="1" selected="0">
            <x v="5"/>
          </reference>
          <reference field="3" count="1" selected="0">
            <x v="25"/>
          </reference>
          <reference field="6" count="2" selected="0">
            <x v="1"/>
            <x v="2"/>
          </reference>
        </references>
      </pivotArea>
    </format>
    <format dxfId="8">
      <pivotArea outline="0" fieldPosition="0">
        <references count="3">
          <reference field="1" count="1" selected="0">
            <x v="5"/>
          </reference>
          <reference field="3" count="1" selected="0">
            <x v="24"/>
          </reference>
          <reference field="6" count="1" selected="0">
            <x v="2"/>
          </reference>
        </references>
      </pivotArea>
    </format>
    <format dxfId="7">
      <pivotArea outline="0" fieldPosition="0">
        <references count="3">
          <reference field="1" count="1" selected="0">
            <x v="5"/>
          </reference>
          <reference field="3" count="1" selected="0">
            <x v="24"/>
          </reference>
          <reference field="6"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FF89E69-3477-43C5-8E8D-BD1D05BCCAD8}" name="Table1" displayName="Table1" ref="A1:G23" totalsRowShown="0">
  <autoFilter ref="A1:G23" xr:uid="{7FF89E69-3477-43C5-8E8D-BD1D05BCCAD8}"/>
  <tableColumns count="7">
    <tableColumn id="1" xr3:uid="{A7510C3E-7E74-4DF8-B74E-684252C5E4BB}" name="Depr Group"/>
    <tableColumn id="2" xr3:uid="{0800C061-8307-4FEB-8705-4366D98A64AD}" name="FERC"/>
    <tableColumn id="3" xr3:uid="{FF901B65-FEA4-4A52-895C-E882EEFA5D1D}" name="GL Account"/>
    <tableColumn id="4" xr3:uid="{606F63BB-751A-4BDD-973C-C2732A0C3B68}" name="Vintage Year"/>
    <tableColumn id="5" xr3:uid="{0960B0ED-2A6E-4FD0-B4E6-9AC34B5DBB48}" name="Asset Cost"/>
    <tableColumn id="6" xr3:uid="{7C89A9B2-8EEA-4DCA-A27E-0139524FCA1E}" name="Reserve"/>
    <tableColumn id="7" xr3:uid="{F6F5B423-548C-4BA1-9324-1873D265B9A6}" name="Srv.Jur"/>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27F0B4D3-E63B-4FBF-85A7-029F4F62A0E0}" name="Table2" displayName="Table2" ref="A1:G3" totalsRowShown="0">
  <autoFilter ref="A1:G3" xr:uid="{27F0B4D3-E63B-4FBF-85A7-029F4F62A0E0}"/>
  <tableColumns count="7">
    <tableColumn id="1" xr3:uid="{E861A41E-6811-402D-B6CB-58D296D278E0}" name="Depr Group"/>
    <tableColumn id="2" xr3:uid="{77D80690-2AB1-4696-8F87-149986D65680}" name="FERC"/>
    <tableColumn id="3" xr3:uid="{E8111233-3DD3-4210-8D78-DB0DF006B70C}" name="GL Account"/>
    <tableColumn id="4" xr3:uid="{D9649B1F-2103-42B3-AB60-0DF714E1DDBD}" name="Vintage Year"/>
    <tableColumn id="5" xr3:uid="{A15B159F-F3C5-4109-85D8-FCBD8D1A739E}" name="Asset Cost" dataDxfId="35" dataCellStyle="Comma"/>
    <tableColumn id="6" xr3:uid="{EB13FD20-7683-4F35-A6CF-FA0FDA3B42CA}" name="Reserve" dataDxfId="34" dataCellStyle="Comma"/>
    <tableColumn id="7" xr3:uid="{488808EA-AAAB-4255-9A09-58D58579B031}" name="Srv.Jur"/>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69F88F-DEFB-48CA-909E-F3A0076D0ACF}">
  <dimension ref="B2:F17"/>
  <sheetViews>
    <sheetView tabSelected="1" workbookViewId="0">
      <selection activeCell="I27" sqref="I27"/>
    </sheetView>
  </sheetViews>
  <sheetFormatPr defaultRowHeight="15" x14ac:dyDescent="0.25"/>
  <cols>
    <col min="2" max="2" width="13.140625" bestFit="1" customWidth="1"/>
    <col min="3" max="3" width="14.7109375" style="16" bestFit="1" customWidth="1"/>
    <col min="4" max="4" width="14.85546875" style="16" bestFit="1" customWidth="1"/>
    <col min="5" max="5" width="14" style="16" bestFit="1" customWidth="1"/>
    <col min="6" max="6" width="15.42578125" style="16" bestFit="1" customWidth="1"/>
    <col min="7" max="13" width="16.28515625" bestFit="1" customWidth="1"/>
    <col min="14" max="14" width="11.28515625" bestFit="1" customWidth="1"/>
  </cols>
  <sheetData>
    <row r="2" spans="2:6" x14ac:dyDescent="0.25">
      <c r="B2" s="9" t="s">
        <v>144</v>
      </c>
      <c r="C2" s="17" t="s">
        <v>140</v>
      </c>
      <c r="D2" s="17" t="s">
        <v>141</v>
      </c>
      <c r="E2" s="17" t="s">
        <v>142</v>
      </c>
      <c r="F2" s="17" t="s">
        <v>143</v>
      </c>
    </row>
    <row r="3" spans="2:6" x14ac:dyDescent="0.25">
      <c r="B3" s="114" t="s">
        <v>95</v>
      </c>
      <c r="C3" s="17">
        <v>4287849.4853214119</v>
      </c>
      <c r="D3" s="17">
        <v>0</v>
      </c>
      <c r="E3" s="17">
        <v>1211.9540701200126</v>
      </c>
      <c r="F3" s="17">
        <v>938.38060846937401</v>
      </c>
    </row>
    <row r="4" spans="2:6" x14ac:dyDescent="0.25">
      <c r="B4" s="114" t="s">
        <v>96</v>
      </c>
      <c r="C4" s="17">
        <v>9414947.6864671707</v>
      </c>
      <c r="D4" s="17">
        <v>31085.291078471317</v>
      </c>
      <c r="E4" s="17">
        <v>-3199</v>
      </c>
      <c r="F4" s="17">
        <v>18193.022454358521</v>
      </c>
    </row>
    <row r="5" spans="2:6" x14ac:dyDescent="0.25">
      <c r="B5" s="114" t="s">
        <v>97</v>
      </c>
      <c r="C5" s="17">
        <v>346129.2799999998</v>
      </c>
      <c r="D5" s="17">
        <v>0</v>
      </c>
      <c r="E5" s="17">
        <v>0</v>
      </c>
      <c r="F5" s="17">
        <v>0</v>
      </c>
    </row>
    <row r="6" spans="2:6" x14ac:dyDescent="0.25">
      <c r="B6" s="114" t="s">
        <v>98</v>
      </c>
      <c r="C6" s="17">
        <v>-13492.97513601643</v>
      </c>
      <c r="D6" s="17">
        <v>0</v>
      </c>
      <c r="E6" s="17">
        <v>0</v>
      </c>
      <c r="F6" s="17">
        <v>-235673.05486398423</v>
      </c>
    </row>
    <row r="7" spans="2:6" x14ac:dyDescent="0.25">
      <c r="B7" s="114" t="s">
        <v>99</v>
      </c>
      <c r="C7" s="17">
        <v>62.617953152257485</v>
      </c>
      <c r="D7" s="17">
        <v>136031.76086675981</v>
      </c>
      <c r="E7" s="17">
        <v>-4705.6499976950727</v>
      </c>
      <c r="F7" s="17">
        <v>2611.2411777830421</v>
      </c>
    </row>
    <row r="8" spans="2:6" x14ac:dyDescent="0.25">
      <c r="B8" s="114" t="s">
        <v>100</v>
      </c>
      <c r="C8" s="17">
        <v>90929.167199924588</v>
      </c>
      <c r="D8" s="17">
        <v>52477.774299318728</v>
      </c>
      <c r="E8" s="17">
        <v>-6944.0592283227597</v>
      </c>
      <c r="F8" s="17">
        <v>536.70772907908486</v>
      </c>
    </row>
    <row r="9" spans="2:6" x14ac:dyDescent="0.25">
      <c r="B9" s="114" t="s">
        <v>101</v>
      </c>
      <c r="C9" s="17">
        <v>236500.32999999996</v>
      </c>
      <c r="D9" s="17">
        <v>0</v>
      </c>
      <c r="E9" s="17">
        <v>0</v>
      </c>
      <c r="F9" s="17">
        <v>0</v>
      </c>
    </row>
    <row r="10" spans="2:6" x14ac:dyDescent="0.25">
      <c r="B10" s="114" t="s">
        <v>102</v>
      </c>
      <c r="C10" s="17">
        <v>-5463602.8496382199</v>
      </c>
      <c r="D10" s="17">
        <v>-1737010.1311919882</v>
      </c>
      <c r="E10" s="17">
        <v>-890372.86988548702</v>
      </c>
      <c r="F10" s="17">
        <v>-409013.76928430027</v>
      </c>
    </row>
    <row r="11" spans="2:6" x14ac:dyDescent="0.25">
      <c r="B11" s="114" t="s">
        <v>103</v>
      </c>
      <c r="C11" s="17">
        <v>0</v>
      </c>
      <c r="D11" s="17">
        <v>0</v>
      </c>
      <c r="E11" s="17">
        <v>0</v>
      </c>
      <c r="F11" s="17">
        <v>-438788.72</v>
      </c>
    </row>
    <row r="12" spans="2:6" x14ac:dyDescent="0.25">
      <c r="B12" s="114" t="s">
        <v>104</v>
      </c>
      <c r="C12" s="17">
        <v>1196628.1267199917</v>
      </c>
      <c r="D12" s="17">
        <v>315021.80328000849</v>
      </c>
      <c r="E12" s="17">
        <v>0</v>
      </c>
      <c r="F12" s="17">
        <v>0</v>
      </c>
    </row>
    <row r="13" spans="2:6" x14ac:dyDescent="0.25">
      <c r="B13" s="114" t="s">
        <v>105</v>
      </c>
      <c r="C13" s="17">
        <v>298686.83251265623</v>
      </c>
      <c r="D13" s="17">
        <v>-14.651680047070613</v>
      </c>
      <c r="E13" s="17">
        <v>2769.5691673907895</v>
      </c>
      <c r="F13" s="17">
        <v>0</v>
      </c>
    </row>
    <row r="14" spans="2:6" x14ac:dyDescent="0.25">
      <c r="B14" s="114" t="s">
        <v>81</v>
      </c>
      <c r="C14" s="17">
        <v>10394637.70140007</v>
      </c>
      <c r="D14" s="17">
        <v>-1202408.1533474771</v>
      </c>
      <c r="E14" s="17">
        <v>-901240.05587399402</v>
      </c>
      <c r="F14" s="17">
        <v>-1061196.1921785944</v>
      </c>
    </row>
    <row r="15" spans="2:6" ht="15.75" thickBot="1" x14ac:dyDescent="0.3"/>
    <row r="16" spans="2:6" x14ac:dyDescent="0.25">
      <c r="C16" s="138">
        <f>-C14</f>
        <v>-10394637.70140007</v>
      </c>
      <c r="D16" s="139">
        <f t="shared" ref="D16:F16" si="0">-D14</f>
        <v>1202408.1533474771</v>
      </c>
      <c r="E16" s="139">
        <f t="shared" si="0"/>
        <v>901240.05587399402</v>
      </c>
      <c r="F16" s="140">
        <f t="shared" si="0"/>
        <v>1061196.1921785944</v>
      </c>
    </row>
    <row r="17" spans="3:6" ht="15.75" thickBot="1" x14ac:dyDescent="0.3">
      <c r="C17" s="141" t="s">
        <v>107</v>
      </c>
      <c r="D17" s="142" t="s">
        <v>108</v>
      </c>
      <c r="E17" s="142" t="s">
        <v>109</v>
      </c>
      <c r="F17" s="143" t="s">
        <v>110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61"/>
  <sheetViews>
    <sheetView workbookViewId="0">
      <selection activeCell="B543" sqref="B543"/>
    </sheetView>
  </sheetViews>
  <sheetFormatPr defaultRowHeight="15" x14ac:dyDescent="0.25"/>
  <cols>
    <col min="1" max="1" width="40.42578125" bestFit="1" customWidth="1"/>
    <col min="2" max="2" width="67.42578125" bestFit="1" customWidth="1"/>
    <col min="3" max="5" width="15.5703125" bestFit="1" customWidth="1"/>
    <col min="6" max="6" width="14.85546875" bestFit="1" customWidth="1"/>
    <col min="7" max="7" width="2.7109375" style="8" customWidth="1"/>
    <col min="8" max="8" width="40.42578125" bestFit="1" customWidth="1"/>
    <col min="9" max="9" width="7" bestFit="1" customWidth="1"/>
    <col min="10" max="10" width="31.5703125" bestFit="1" customWidth="1"/>
    <col min="11" max="11" width="18.28515625" bestFit="1" customWidth="1"/>
    <col min="12" max="12" width="33.140625" bestFit="1" customWidth="1"/>
    <col min="13" max="13" width="15" bestFit="1" customWidth="1"/>
    <col min="14" max="14" width="7.140625" bestFit="1" customWidth="1"/>
  </cols>
  <sheetData>
    <row r="1" spans="1:17" x14ac:dyDescent="0.25">
      <c r="B1" t="s">
        <v>0</v>
      </c>
      <c r="H1" s="4" t="s">
        <v>85</v>
      </c>
      <c r="I1" s="4"/>
    </row>
    <row r="2" spans="1:17" x14ac:dyDescent="0.25">
      <c r="K2" s="5" t="s">
        <v>131</v>
      </c>
      <c r="L2" t="s">
        <v>132</v>
      </c>
    </row>
    <row r="3" spans="1:17" x14ac:dyDescent="0.25">
      <c r="B3" t="s">
        <v>1</v>
      </c>
    </row>
    <row r="4" spans="1:17" x14ac:dyDescent="0.25">
      <c r="E4" t="s">
        <v>2</v>
      </c>
      <c r="F4" s="1">
        <v>44531</v>
      </c>
      <c r="H4" t="s">
        <v>86</v>
      </c>
    </row>
    <row r="5" spans="1:17" x14ac:dyDescent="0.25">
      <c r="H5" t="s">
        <v>83</v>
      </c>
    </row>
    <row r="6" spans="1:17" x14ac:dyDescent="0.25">
      <c r="A6" t="s">
        <v>3</v>
      </c>
      <c r="H6" t="s">
        <v>87</v>
      </c>
      <c r="L6" s="12">
        <f>SUBTOTAL(9,L12:L661)</f>
        <v>1082524832.3999996</v>
      </c>
      <c r="M6" s="12">
        <f>SUBTOTAL(9,M12:M661)</f>
        <v>-706500012.48000026</v>
      </c>
    </row>
    <row r="7" spans="1:17" x14ac:dyDescent="0.25">
      <c r="A7" t="s">
        <v>4</v>
      </c>
      <c r="B7" t="s">
        <v>5</v>
      </c>
      <c r="H7" t="s">
        <v>88</v>
      </c>
    </row>
    <row r="8" spans="1:17" x14ac:dyDescent="0.25">
      <c r="H8" s="6" t="s">
        <v>89</v>
      </c>
      <c r="I8" s="6"/>
    </row>
    <row r="9" spans="1:17" x14ac:dyDescent="0.25">
      <c r="A9" t="s">
        <v>6</v>
      </c>
    </row>
    <row r="10" spans="1:17" x14ac:dyDescent="0.25">
      <c r="B10" t="s">
        <v>7</v>
      </c>
      <c r="C10" t="s">
        <v>8</v>
      </c>
      <c r="D10" t="s">
        <v>9</v>
      </c>
      <c r="E10" t="s">
        <v>10</v>
      </c>
    </row>
    <row r="11" spans="1:17" x14ac:dyDescent="0.25">
      <c r="A11" t="s">
        <v>11</v>
      </c>
      <c r="H11" s="7" t="s">
        <v>4</v>
      </c>
      <c r="I11" s="7" t="s">
        <v>90</v>
      </c>
      <c r="J11" s="7" t="s">
        <v>5</v>
      </c>
      <c r="K11" s="7" t="s">
        <v>91</v>
      </c>
      <c r="L11" s="7" t="s">
        <v>92</v>
      </c>
      <c r="M11" s="7" t="s">
        <v>93</v>
      </c>
      <c r="N11" s="7" t="s">
        <v>94</v>
      </c>
      <c r="O11" s="7"/>
      <c r="P11" s="7"/>
      <c r="Q11" s="7"/>
    </row>
    <row r="12" spans="1:17" x14ac:dyDescent="0.25">
      <c r="A12" t="s">
        <v>12</v>
      </c>
      <c r="H12" t="str">
        <f>IF(LEFT(A12,3)="CD.",A12,H11)</f>
        <v>CD.AA.391000 GENERAL PLANT-OFFICE F</v>
      </c>
      <c r="I12" t="str">
        <f>MID(H12,7,6)</f>
        <v>391000</v>
      </c>
      <c r="J12" t="str">
        <f>IFERROR(IF(_xlfn.NUMBERVALUE(LEFT(A12,6))&gt;=101000,A12,J11),J11)</f>
        <v>GL Account</v>
      </c>
      <c r="K12" t="str">
        <f>IFERROR(IF(A12&lt;=2021,A12,""),"-")</f>
        <v/>
      </c>
      <c r="L12">
        <f>B12</f>
        <v>0</v>
      </c>
      <c r="M12">
        <f>-C12</f>
        <v>0</v>
      </c>
      <c r="N12" t="str">
        <f>LEFT(H12,5)</f>
        <v>CD.AA</v>
      </c>
    </row>
    <row r="13" spans="1:17" x14ac:dyDescent="0.25">
      <c r="A13" t="s">
        <v>13</v>
      </c>
      <c r="H13" t="str">
        <f t="shared" ref="H13:H76" si="0">IF(LEFT(A13,3)="CD.",A13,H12)</f>
        <v>CD.AA.391000 GENERAL PLANT-OFFICE F</v>
      </c>
      <c r="I13" t="str">
        <f t="shared" ref="I13:I76" si="1">MID(H13,7,6)</f>
        <v>391000</v>
      </c>
      <c r="J13" t="str">
        <f t="shared" ref="J13:J76" si="2">IFERROR(IF(_xlfn.NUMBERVALUE(LEFT(A13,6))&gt;=101000,A13,J12),J12)</f>
        <v>101000 PLANT IN SERVICE OWNED</v>
      </c>
      <c r="K13" t="str">
        <f t="shared" ref="K13:K76" si="3">IFERROR(IF(A13&lt;=2021,A13,""),"-")</f>
        <v/>
      </c>
      <c r="L13">
        <f t="shared" ref="L13:L76" si="4">B13</f>
        <v>0</v>
      </c>
      <c r="M13">
        <f>-C13</f>
        <v>0</v>
      </c>
      <c r="N13" t="str">
        <f t="shared" ref="N13:N76" si="5">LEFT(H13,5)</f>
        <v>CD.AA</v>
      </c>
    </row>
    <row r="14" spans="1:17" x14ac:dyDescent="0.25">
      <c r="A14" t="s">
        <v>14</v>
      </c>
      <c r="H14" t="str">
        <f t="shared" si="0"/>
        <v>CD.AA.391000 GENERAL PLANT-OFFICE F</v>
      </c>
      <c r="I14" t="str">
        <f t="shared" si="1"/>
        <v>391000</v>
      </c>
      <c r="J14" t="str">
        <f t="shared" si="2"/>
        <v>101000 PLANT IN SERVICE OWNED</v>
      </c>
      <c r="K14" t="str">
        <f t="shared" si="3"/>
        <v/>
      </c>
      <c r="L14">
        <f t="shared" si="4"/>
        <v>0</v>
      </c>
      <c r="M14">
        <f t="shared" ref="M14:M77" si="6">-C14</f>
        <v>0</v>
      </c>
      <c r="N14" t="str">
        <f t="shared" si="5"/>
        <v>CD.AA</v>
      </c>
    </row>
    <row r="15" spans="1:17" x14ac:dyDescent="0.25">
      <c r="A15">
        <v>2007</v>
      </c>
      <c r="B15" s="2">
        <v>256717.89</v>
      </c>
      <c r="C15" s="2">
        <v>256716.52</v>
      </c>
      <c r="D15" s="2">
        <v>1.37</v>
      </c>
      <c r="H15" t="str">
        <f t="shared" si="0"/>
        <v>CD.AA.391000 GENERAL PLANT-OFFICE F</v>
      </c>
      <c r="I15" t="str">
        <f t="shared" si="1"/>
        <v>391000</v>
      </c>
      <c r="J15" t="str">
        <f t="shared" si="2"/>
        <v>101000 PLANT IN SERVICE OWNED</v>
      </c>
      <c r="K15">
        <f t="shared" si="3"/>
        <v>2007</v>
      </c>
      <c r="L15">
        <f t="shared" si="4"/>
        <v>256717.89</v>
      </c>
      <c r="M15">
        <f t="shared" si="6"/>
        <v>-256716.52</v>
      </c>
      <c r="N15" t="str">
        <f t="shared" si="5"/>
        <v>CD.AA</v>
      </c>
    </row>
    <row r="16" spans="1:17" x14ac:dyDescent="0.25">
      <c r="A16">
        <v>2008</v>
      </c>
      <c r="B16" s="2">
        <v>337192.39</v>
      </c>
      <c r="C16" s="2">
        <v>337057.43</v>
      </c>
      <c r="D16" s="2">
        <v>134.96</v>
      </c>
      <c r="H16" t="str">
        <f t="shared" si="0"/>
        <v>CD.AA.391000 GENERAL PLANT-OFFICE F</v>
      </c>
      <c r="I16" t="str">
        <f t="shared" si="1"/>
        <v>391000</v>
      </c>
      <c r="J16" t="str">
        <f t="shared" si="2"/>
        <v>101000 PLANT IN SERVICE OWNED</v>
      </c>
      <c r="K16">
        <f t="shared" si="3"/>
        <v>2008</v>
      </c>
      <c r="L16">
        <f t="shared" si="4"/>
        <v>337192.39</v>
      </c>
      <c r="M16">
        <f t="shared" si="6"/>
        <v>-337057.43</v>
      </c>
      <c r="N16" t="str">
        <f t="shared" si="5"/>
        <v>CD.AA</v>
      </c>
    </row>
    <row r="17" spans="1:14" x14ac:dyDescent="0.25">
      <c r="A17">
        <v>2009</v>
      </c>
      <c r="B17" s="2">
        <v>730268.77</v>
      </c>
      <c r="C17" s="2">
        <v>728188.74</v>
      </c>
      <c r="D17" s="2">
        <v>2080.0300000000002</v>
      </c>
      <c r="H17" t="str">
        <f t="shared" si="0"/>
        <v>CD.AA.391000 GENERAL PLANT-OFFICE F</v>
      </c>
      <c r="I17" t="str">
        <f t="shared" si="1"/>
        <v>391000</v>
      </c>
      <c r="J17" t="str">
        <f t="shared" si="2"/>
        <v>101000 PLANT IN SERVICE OWNED</v>
      </c>
      <c r="K17">
        <f t="shared" si="3"/>
        <v>2009</v>
      </c>
      <c r="L17">
        <f t="shared" si="4"/>
        <v>730268.77</v>
      </c>
      <c r="M17">
        <f t="shared" si="6"/>
        <v>-728188.74</v>
      </c>
      <c r="N17" t="str">
        <f t="shared" si="5"/>
        <v>CD.AA</v>
      </c>
    </row>
    <row r="18" spans="1:14" x14ac:dyDescent="0.25">
      <c r="A18">
        <v>2010</v>
      </c>
      <c r="B18" s="2">
        <v>940273.98</v>
      </c>
      <c r="C18" s="2">
        <v>930760.58</v>
      </c>
      <c r="D18" s="2">
        <v>9513.4</v>
      </c>
      <c r="H18" t="str">
        <f t="shared" si="0"/>
        <v>CD.AA.391000 GENERAL PLANT-OFFICE F</v>
      </c>
      <c r="I18" t="str">
        <f t="shared" si="1"/>
        <v>391000</v>
      </c>
      <c r="J18" t="str">
        <f t="shared" si="2"/>
        <v>101000 PLANT IN SERVICE OWNED</v>
      </c>
      <c r="K18">
        <f t="shared" si="3"/>
        <v>2010</v>
      </c>
      <c r="L18">
        <f t="shared" si="4"/>
        <v>940273.98</v>
      </c>
      <c r="M18">
        <f t="shared" si="6"/>
        <v>-930760.58</v>
      </c>
      <c r="N18" t="str">
        <f t="shared" si="5"/>
        <v>CD.AA</v>
      </c>
    </row>
    <row r="19" spans="1:14" x14ac:dyDescent="0.25">
      <c r="A19">
        <v>2011</v>
      </c>
      <c r="B19" s="2">
        <v>259501.4</v>
      </c>
      <c r="C19" s="2">
        <v>252810.47</v>
      </c>
      <c r="D19" s="2">
        <v>6690.93</v>
      </c>
      <c r="H19" t="str">
        <f t="shared" si="0"/>
        <v>CD.AA.391000 GENERAL PLANT-OFFICE F</v>
      </c>
      <c r="I19" t="str">
        <f t="shared" si="1"/>
        <v>391000</v>
      </c>
      <c r="J19" t="str">
        <f t="shared" si="2"/>
        <v>101000 PLANT IN SERVICE OWNED</v>
      </c>
      <c r="K19">
        <f t="shared" si="3"/>
        <v>2011</v>
      </c>
      <c r="L19">
        <f t="shared" si="4"/>
        <v>259501.4</v>
      </c>
      <c r="M19">
        <f t="shared" si="6"/>
        <v>-252810.47</v>
      </c>
      <c r="N19" t="str">
        <f t="shared" si="5"/>
        <v>CD.AA</v>
      </c>
    </row>
    <row r="20" spans="1:14" x14ac:dyDescent="0.25">
      <c r="A20">
        <v>2012</v>
      </c>
      <c r="B20" s="2">
        <v>2651197.4300000002</v>
      </c>
      <c r="C20" s="2">
        <v>2507459.1800000002</v>
      </c>
      <c r="D20" s="2">
        <v>143738.25</v>
      </c>
      <c r="H20" t="str">
        <f t="shared" si="0"/>
        <v>CD.AA.391000 GENERAL PLANT-OFFICE F</v>
      </c>
      <c r="I20" t="str">
        <f t="shared" si="1"/>
        <v>391000</v>
      </c>
      <c r="J20" t="str">
        <f t="shared" si="2"/>
        <v>101000 PLANT IN SERVICE OWNED</v>
      </c>
      <c r="K20">
        <f t="shared" si="3"/>
        <v>2012</v>
      </c>
      <c r="L20">
        <f t="shared" si="4"/>
        <v>2651197.4300000002</v>
      </c>
      <c r="M20">
        <f t="shared" si="6"/>
        <v>-2507459.1800000002</v>
      </c>
      <c r="N20" t="str">
        <f t="shared" si="5"/>
        <v>CD.AA</v>
      </c>
    </row>
    <row r="21" spans="1:14" x14ac:dyDescent="0.25">
      <c r="A21">
        <v>2013</v>
      </c>
      <c r="B21" s="2">
        <v>958923.87</v>
      </c>
      <c r="C21" s="2">
        <v>862712.34</v>
      </c>
      <c r="D21" s="2">
        <v>96211.53</v>
      </c>
      <c r="H21" t="str">
        <f t="shared" si="0"/>
        <v>CD.AA.391000 GENERAL PLANT-OFFICE F</v>
      </c>
      <c r="I21" t="str">
        <f t="shared" si="1"/>
        <v>391000</v>
      </c>
      <c r="J21" t="str">
        <f t="shared" si="2"/>
        <v>101000 PLANT IN SERVICE OWNED</v>
      </c>
      <c r="K21">
        <f t="shared" si="3"/>
        <v>2013</v>
      </c>
      <c r="L21">
        <f t="shared" si="4"/>
        <v>958923.87</v>
      </c>
      <c r="M21">
        <f t="shared" si="6"/>
        <v>-862712.34</v>
      </c>
      <c r="N21" t="str">
        <f t="shared" si="5"/>
        <v>CD.AA</v>
      </c>
    </row>
    <row r="22" spans="1:14" x14ac:dyDescent="0.25">
      <c r="A22">
        <v>2014</v>
      </c>
      <c r="B22" s="2">
        <v>777791.46</v>
      </c>
      <c r="C22" s="2">
        <v>646702.16</v>
      </c>
      <c r="D22" s="2">
        <v>131089.29999999999</v>
      </c>
      <c r="H22" t="str">
        <f t="shared" si="0"/>
        <v>CD.AA.391000 GENERAL PLANT-OFFICE F</v>
      </c>
      <c r="I22" t="str">
        <f t="shared" si="1"/>
        <v>391000</v>
      </c>
      <c r="J22" t="str">
        <f t="shared" si="2"/>
        <v>101000 PLANT IN SERVICE OWNED</v>
      </c>
      <c r="K22">
        <f t="shared" si="3"/>
        <v>2014</v>
      </c>
      <c r="L22">
        <f t="shared" si="4"/>
        <v>777791.46</v>
      </c>
      <c r="M22">
        <f t="shared" si="6"/>
        <v>-646702.16</v>
      </c>
      <c r="N22" t="str">
        <f t="shared" si="5"/>
        <v>CD.AA</v>
      </c>
    </row>
    <row r="23" spans="1:14" x14ac:dyDescent="0.25">
      <c r="A23">
        <v>2015</v>
      </c>
      <c r="B23" s="2">
        <v>1539098.92</v>
      </c>
      <c r="C23" s="2">
        <v>1137591.92</v>
      </c>
      <c r="D23" s="2">
        <v>401507</v>
      </c>
      <c r="H23" t="str">
        <f t="shared" si="0"/>
        <v>CD.AA.391000 GENERAL PLANT-OFFICE F</v>
      </c>
      <c r="I23" t="str">
        <f t="shared" si="1"/>
        <v>391000</v>
      </c>
      <c r="J23" t="str">
        <f t="shared" si="2"/>
        <v>101000 PLANT IN SERVICE OWNED</v>
      </c>
      <c r="K23">
        <f t="shared" si="3"/>
        <v>2015</v>
      </c>
      <c r="L23">
        <f t="shared" si="4"/>
        <v>1539098.92</v>
      </c>
      <c r="M23">
        <f t="shared" si="6"/>
        <v>-1137591.92</v>
      </c>
      <c r="N23" t="str">
        <f t="shared" si="5"/>
        <v>CD.AA</v>
      </c>
    </row>
    <row r="24" spans="1:14" x14ac:dyDescent="0.25">
      <c r="A24">
        <v>2016</v>
      </c>
      <c r="B24" s="2">
        <v>5103955.3</v>
      </c>
      <c r="C24" s="2">
        <v>3189232.19</v>
      </c>
      <c r="D24" s="2">
        <v>1914723.11</v>
      </c>
      <c r="H24" t="str">
        <f t="shared" si="0"/>
        <v>CD.AA.391000 GENERAL PLANT-OFFICE F</v>
      </c>
      <c r="I24" t="str">
        <f t="shared" si="1"/>
        <v>391000</v>
      </c>
      <c r="J24" t="str">
        <f t="shared" si="2"/>
        <v>101000 PLANT IN SERVICE OWNED</v>
      </c>
      <c r="K24">
        <f t="shared" si="3"/>
        <v>2016</v>
      </c>
      <c r="L24">
        <f t="shared" si="4"/>
        <v>5103955.3</v>
      </c>
      <c r="M24">
        <f t="shared" si="6"/>
        <v>-3189232.19</v>
      </c>
      <c r="N24" t="str">
        <f t="shared" si="5"/>
        <v>CD.AA</v>
      </c>
    </row>
    <row r="25" spans="1:14" x14ac:dyDescent="0.25">
      <c r="A25">
        <v>2017</v>
      </c>
      <c r="B25" s="2">
        <v>2199925.85</v>
      </c>
      <c r="C25" s="2">
        <v>1090398.92</v>
      </c>
      <c r="D25" s="2">
        <v>1109526.93</v>
      </c>
      <c r="H25" t="str">
        <f t="shared" si="0"/>
        <v>CD.AA.391000 GENERAL PLANT-OFFICE F</v>
      </c>
      <c r="I25" t="str">
        <f t="shared" si="1"/>
        <v>391000</v>
      </c>
      <c r="J25" t="str">
        <f t="shared" si="2"/>
        <v>101000 PLANT IN SERVICE OWNED</v>
      </c>
      <c r="K25">
        <f t="shared" si="3"/>
        <v>2017</v>
      </c>
      <c r="L25">
        <f t="shared" si="4"/>
        <v>2199925.85</v>
      </c>
      <c r="M25">
        <f t="shared" si="6"/>
        <v>-1090398.92</v>
      </c>
      <c r="N25" t="str">
        <f t="shared" si="5"/>
        <v>CD.AA</v>
      </c>
    </row>
    <row r="26" spans="1:14" x14ac:dyDescent="0.25">
      <c r="A26">
        <v>2018</v>
      </c>
      <c r="B26" s="2">
        <v>807281.28</v>
      </c>
      <c r="C26" s="2">
        <v>292307.92</v>
      </c>
      <c r="D26" s="2">
        <v>514973.36</v>
      </c>
      <c r="H26" t="str">
        <f t="shared" si="0"/>
        <v>CD.AA.391000 GENERAL PLANT-OFFICE F</v>
      </c>
      <c r="I26" t="str">
        <f t="shared" si="1"/>
        <v>391000</v>
      </c>
      <c r="J26" t="str">
        <f t="shared" si="2"/>
        <v>101000 PLANT IN SERVICE OWNED</v>
      </c>
      <c r="K26">
        <f t="shared" si="3"/>
        <v>2018</v>
      </c>
      <c r="L26">
        <f t="shared" si="4"/>
        <v>807281.28</v>
      </c>
      <c r="M26">
        <f t="shared" si="6"/>
        <v>-292307.92</v>
      </c>
      <c r="N26" t="str">
        <f t="shared" si="5"/>
        <v>CD.AA</v>
      </c>
    </row>
    <row r="27" spans="1:14" x14ac:dyDescent="0.25">
      <c r="A27">
        <v>2019</v>
      </c>
      <c r="B27" s="2">
        <v>467800.85</v>
      </c>
      <c r="C27" s="2">
        <v>110178.18</v>
      </c>
      <c r="D27" s="2">
        <v>357622.67</v>
      </c>
      <c r="H27" t="str">
        <f t="shared" si="0"/>
        <v>CD.AA.391000 GENERAL PLANT-OFFICE F</v>
      </c>
      <c r="I27" t="str">
        <f t="shared" si="1"/>
        <v>391000</v>
      </c>
      <c r="J27" t="str">
        <f t="shared" si="2"/>
        <v>101000 PLANT IN SERVICE OWNED</v>
      </c>
      <c r="K27">
        <f t="shared" si="3"/>
        <v>2019</v>
      </c>
      <c r="L27">
        <f t="shared" si="4"/>
        <v>467800.85</v>
      </c>
      <c r="M27">
        <f t="shared" si="6"/>
        <v>-110178.18</v>
      </c>
      <c r="N27" t="str">
        <f t="shared" si="5"/>
        <v>CD.AA</v>
      </c>
    </row>
    <row r="28" spans="1:14" x14ac:dyDescent="0.25">
      <c r="A28">
        <v>2020</v>
      </c>
      <c r="B28" s="2">
        <v>735626.74</v>
      </c>
      <c r="C28" s="2">
        <v>92054.88</v>
      </c>
      <c r="D28" s="2">
        <v>643571.86</v>
      </c>
      <c r="H28" t="str">
        <f t="shared" si="0"/>
        <v>CD.AA.391000 GENERAL PLANT-OFFICE F</v>
      </c>
      <c r="I28" t="str">
        <f t="shared" si="1"/>
        <v>391000</v>
      </c>
      <c r="J28" t="str">
        <f t="shared" si="2"/>
        <v>101000 PLANT IN SERVICE OWNED</v>
      </c>
      <c r="K28">
        <f t="shared" si="3"/>
        <v>2020</v>
      </c>
      <c r="L28">
        <f t="shared" si="4"/>
        <v>735626.74</v>
      </c>
      <c r="M28">
        <f t="shared" si="6"/>
        <v>-92054.88</v>
      </c>
      <c r="N28" t="str">
        <f t="shared" si="5"/>
        <v>CD.AA</v>
      </c>
    </row>
    <row r="29" spans="1:14" x14ac:dyDescent="0.25">
      <c r="A29">
        <v>2021</v>
      </c>
      <c r="B29" s="2">
        <v>252772.44</v>
      </c>
      <c r="C29" s="2">
        <v>9122.07</v>
      </c>
      <c r="D29" s="2">
        <v>243650.37</v>
      </c>
      <c r="H29" t="str">
        <f t="shared" si="0"/>
        <v>CD.AA.391000 GENERAL PLANT-OFFICE F</v>
      </c>
      <c r="I29" t="str">
        <f t="shared" si="1"/>
        <v>391000</v>
      </c>
      <c r="J29" t="str">
        <f t="shared" si="2"/>
        <v>101000 PLANT IN SERVICE OWNED</v>
      </c>
      <c r="K29">
        <f t="shared" si="3"/>
        <v>2021</v>
      </c>
      <c r="L29">
        <f t="shared" si="4"/>
        <v>252772.44</v>
      </c>
      <c r="M29">
        <f t="shared" si="6"/>
        <v>-9122.07</v>
      </c>
      <c r="N29" t="str">
        <f t="shared" si="5"/>
        <v>CD.AA</v>
      </c>
    </row>
    <row r="30" spans="1:14" x14ac:dyDescent="0.25">
      <c r="A30" t="s">
        <v>15</v>
      </c>
      <c r="B30" s="2">
        <v>18018328.57</v>
      </c>
      <c r="C30" s="2">
        <v>12443293.51</v>
      </c>
      <c r="D30" s="2">
        <v>5575035.0599999996</v>
      </c>
      <c r="H30" t="str">
        <f t="shared" si="0"/>
        <v>CD.AA.391000 GENERAL PLANT-OFFICE F</v>
      </c>
      <c r="I30" t="str">
        <f t="shared" si="1"/>
        <v>391000</v>
      </c>
      <c r="J30" t="str">
        <f t="shared" si="2"/>
        <v>101000 PLANT IN SERVICE OWNED</v>
      </c>
      <c r="K30" t="str">
        <f t="shared" si="3"/>
        <v/>
      </c>
      <c r="L30">
        <f t="shared" si="4"/>
        <v>18018328.57</v>
      </c>
      <c r="M30">
        <f t="shared" si="6"/>
        <v>-12443293.51</v>
      </c>
      <c r="N30" t="str">
        <f t="shared" si="5"/>
        <v>CD.AA</v>
      </c>
    </row>
    <row r="31" spans="1:14" x14ac:dyDescent="0.25">
      <c r="A31" t="s">
        <v>16</v>
      </c>
      <c r="B31" s="2">
        <v>18018328.57</v>
      </c>
      <c r="C31" s="2">
        <v>12443293.51</v>
      </c>
      <c r="D31" s="2">
        <v>5575035.0599999996</v>
      </c>
      <c r="H31" t="str">
        <f t="shared" si="0"/>
        <v>CD.AA.391000 GENERAL PLANT-OFFICE F</v>
      </c>
      <c r="I31" t="str">
        <f t="shared" si="1"/>
        <v>391000</v>
      </c>
      <c r="J31" t="str">
        <f t="shared" si="2"/>
        <v>101000 PLANT IN SERVICE OWNED</v>
      </c>
      <c r="K31" t="str">
        <f t="shared" si="3"/>
        <v/>
      </c>
      <c r="L31">
        <f t="shared" si="4"/>
        <v>18018328.57</v>
      </c>
      <c r="M31">
        <f t="shared" si="6"/>
        <v>-12443293.51</v>
      </c>
      <c r="N31" t="str">
        <f t="shared" si="5"/>
        <v>CD.AA</v>
      </c>
    </row>
    <row r="32" spans="1:14" x14ac:dyDescent="0.25">
      <c r="A32" t="s">
        <v>17</v>
      </c>
      <c r="H32" t="str">
        <f t="shared" si="0"/>
        <v>CD.AA.391000 GENERAL PLANT-OFFICE F</v>
      </c>
      <c r="I32" t="str">
        <f t="shared" si="1"/>
        <v>391000</v>
      </c>
      <c r="J32" t="str">
        <f t="shared" si="2"/>
        <v>106000 CCNC (PP)</v>
      </c>
      <c r="K32" t="str">
        <f t="shared" si="3"/>
        <v/>
      </c>
      <c r="L32">
        <f t="shared" si="4"/>
        <v>0</v>
      </c>
      <c r="M32">
        <f t="shared" si="6"/>
        <v>0</v>
      </c>
      <c r="N32" t="str">
        <f t="shared" si="5"/>
        <v>CD.AA</v>
      </c>
    </row>
    <row r="33" spans="1:14" x14ac:dyDescent="0.25">
      <c r="A33" t="s">
        <v>14</v>
      </c>
      <c r="H33" t="str">
        <f t="shared" si="0"/>
        <v>CD.AA.391000 GENERAL PLANT-OFFICE F</v>
      </c>
      <c r="I33" t="str">
        <f t="shared" si="1"/>
        <v>391000</v>
      </c>
      <c r="J33" t="str">
        <f t="shared" si="2"/>
        <v>106000 CCNC (PP)</v>
      </c>
      <c r="K33" t="str">
        <f t="shared" si="3"/>
        <v/>
      </c>
      <c r="L33">
        <f t="shared" si="4"/>
        <v>0</v>
      </c>
      <c r="M33">
        <f t="shared" si="6"/>
        <v>0</v>
      </c>
      <c r="N33" t="str">
        <f t="shared" si="5"/>
        <v>CD.AA</v>
      </c>
    </row>
    <row r="34" spans="1:14" x14ac:dyDescent="0.25">
      <c r="A34">
        <v>2021</v>
      </c>
      <c r="B34" s="2">
        <v>495843.94</v>
      </c>
      <c r="C34" s="2">
        <v>17894.05</v>
      </c>
      <c r="D34" s="2">
        <v>477949.89</v>
      </c>
      <c r="H34" t="str">
        <f t="shared" si="0"/>
        <v>CD.AA.391000 GENERAL PLANT-OFFICE F</v>
      </c>
      <c r="I34" t="str">
        <f t="shared" si="1"/>
        <v>391000</v>
      </c>
      <c r="J34" t="str">
        <f t="shared" si="2"/>
        <v>106000 CCNC (PP)</v>
      </c>
      <c r="K34">
        <f t="shared" si="3"/>
        <v>2021</v>
      </c>
      <c r="L34">
        <f t="shared" si="4"/>
        <v>495843.94</v>
      </c>
      <c r="M34">
        <f t="shared" si="6"/>
        <v>-17894.05</v>
      </c>
      <c r="N34" t="str">
        <f t="shared" si="5"/>
        <v>CD.AA</v>
      </c>
    </row>
    <row r="35" spans="1:14" x14ac:dyDescent="0.25">
      <c r="A35" t="s">
        <v>15</v>
      </c>
      <c r="B35" s="2">
        <v>495843.94</v>
      </c>
      <c r="C35" s="2">
        <v>17894.05</v>
      </c>
      <c r="D35" s="2">
        <v>477949.89</v>
      </c>
      <c r="H35" t="str">
        <f t="shared" si="0"/>
        <v>CD.AA.391000 GENERAL PLANT-OFFICE F</v>
      </c>
      <c r="I35" t="str">
        <f t="shared" si="1"/>
        <v>391000</v>
      </c>
      <c r="J35" t="str">
        <f t="shared" si="2"/>
        <v>106000 CCNC (PP)</v>
      </c>
      <c r="K35" t="str">
        <f t="shared" si="3"/>
        <v/>
      </c>
      <c r="L35">
        <f t="shared" si="4"/>
        <v>495843.94</v>
      </c>
      <c r="M35">
        <f t="shared" si="6"/>
        <v>-17894.05</v>
      </c>
      <c r="N35" t="str">
        <f t="shared" si="5"/>
        <v>CD.AA</v>
      </c>
    </row>
    <row r="36" spans="1:14" x14ac:dyDescent="0.25">
      <c r="A36" t="s">
        <v>16</v>
      </c>
      <c r="B36" s="2">
        <v>495843.94</v>
      </c>
      <c r="C36" s="2">
        <v>17894.05</v>
      </c>
      <c r="D36" s="2">
        <v>477949.89</v>
      </c>
      <c r="H36" t="str">
        <f t="shared" si="0"/>
        <v>CD.AA.391000 GENERAL PLANT-OFFICE F</v>
      </c>
      <c r="I36" t="str">
        <f t="shared" si="1"/>
        <v>391000</v>
      </c>
      <c r="J36" t="str">
        <f t="shared" si="2"/>
        <v>106000 CCNC (PP)</v>
      </c>
      <c r="K36" t="str">
        <f t="shared" si="3"/>
        <v/>
      </c>
      <c r="L36">
        <f t="shared" si="4"/>
        <v>495843.94</v>
      </c>
      <c r="M36">
        <f t="shared" si="6"/>
        <v>-17894.05</v>
      </c>
      <c r="N36" t="str">
        <f t="shared" si="5"/>
        <v>CD.AA</v>
      </c>
    </row>
    <row r="37" spans="1:14" x14ac:dyDescent="0.25">
      <c r="A37" t="s">
        <v>18</v>
      </c>
      <c r="B37" s="2">
        <v>18514172.510000002</v>
      </c>
      <c r="C37" s="2">
        <v>12461187.560000001</v>
      </c>
      <c r="D37" s="2">
        <v>6052984.9500000002</v>
      </c>
      <c r="H37" t="str">
        <f t="shared" si="0"/>
        <v>CD.AA.391000 GENERAL PLANT-OFFICE F</v>
      </c>
      <c r="I37" t="str">
        <f t="shared" si="1"/>
        <v>391000</v>
      </c>
      <c r="J37" t="str">
        <f t="shared" si="2"/>
        <v>106000 CCNC (PP)</v>
      </c>
      <c r="K37" t="str">
        <f t="shared" si="3"/>
        <v/>
      </c>
      <c r="L37">
        <f t="shared" si="4"/>
        <v>18514172.510000002</v>
      </c>
      <c r="M37">
        <f t="shared" si="6"/>
        <v>-12461187.560000001</v>
      </c>
      <c r="N37" t="str">
        <f t="shared" si="5"/>
        <v>CD.AA</v>
      </c>
    </row>
    <row r="38" spans="1:14" x14ac:dyDescent="0.25">
      <c r="A38" t="s">
        <v>19</v>
      </c>
      <c r="H38" t="str">
        <f t="shared" si="0"/>
        <v>CD.AA.391000-AFC-GENERAL PLANT-OFFI</v>
      </c>
      <c r="I38" t="str">
        <f t="shared" si="1"/>
        <v>391000</v>
      </c>
      <c r="J38" t="str">
        <f t="shared" si="2"/>
        <v>106000 CCNC (PP)</v>
      </c>
      <c r="K38" t="str">
        <f t="shared" si="3"/>
        <v/>
      </c>
      <c r="L38">
        <f t="shared" si="4"/>
        <v>0</v>
      </c>
      <c r="M38">
        <f t="shared" si="6"/>
        <v>0</v>
      </c>
      <c r="N38" t="str">
        <f t="shared" si="5"/>
        <v>CD.AA</v>
      </c>
    </row>
    <row r="39" spans="1:14" x14ac:dyDescent="0.25">
      <c r="A39" t="s">
        <v>20</v>
      </c>
      <c r="H39" t="str">
        <f t="shared" si="0"/>
        <v>CD.AA.391000-AFC-GENERAL PLANT-OFFI</v>
      </c>
      <c r="I39" t="str">
        <f t="shared" si="1"/>
        <v>391000</v>
      </c>
      <c r="J39" t="str">
        <f t="shared" si="2"/>
        <v>182332 REG ASSET - AFUDC (CCNC)</v>
      </c>
      <c r="K39" t="str">
        <f t="shared" si="3"/>
        <v/>
      </c>
      <c r="L39">
        <f t="shared" si="4"/>
        <v>0</v>
      </c>
      <c r="M39">
        <f t="shared" si="6"/>
        <v>0</v>
      </c>
      <c r="N39" t="str">
        <f t="shared" si="5"/>
        <v>CD.AA</v>
      </c>
    </row>
    <row r="40" spans="1:14" x14ac:dyDescent="0.25">
      <c r="A40" t="s">
        <v>14</v>
      </c>
      <c r="H40" t="str">
        <f t="shared" si="0"/>
        <v>CD.AA.391000-AFC-GENERAL PLANT-OFFI</v>
      </c>
      <c r="I40" t="str">
        <f t="shared" si="1"/>
        <v>391000</v>
      </c>
      <c r="J40" t="str">
        <f t="shared" si="2"/>
        <v>182332 REG ASSET - AFUDC (CCNC)</v>
      </c>
      <c r="K40" t="str">
        <f t="shared" si="3"/>
        <v/>
      </c>
      <c r="L40">
        <f t="shared" si="4"/>
        <v>0</v>
      </c>
      <c r="M40">
        <f t="shared" si="6"/>
        <v>0</v>
      </c>
      <c r="N40" t="str">
        <f t="shared" si="5"/>
        <v>CD.AA</v>
      </c>
    </row>
    <row r="41" spans="1:14" x14ac:dyDescent="0.25">
      <c r="A41">
        <v>2021</v>
      </c>
      <c r="B41" s="2">
        <v>761.29</v>
      </c>
      <c r="C41" s="2">
        <v>27.3</v>
      </c>
      <c r="D41" s="2">
        <v>733.99</v>
      </c>
      <c r="H41" t="str">
        <f t="shared" si="0"/>
        <v>CD.AA.391000-AFC-GENERAL PLANT-OFFI</v>
      </c>
      <c r="I41" t="str">
        <f t="shared" si="1"/>
        <v>391000</v>
      </c>
      <c r="J41" t="str">
        <f t="shared" si="2"/>
        <v>182332 REG ASSET - AFUDC (CCNC)</v>
      </c>
      <c r="K41">
        <f t="shared" si="3"/>
        <v>2021</v>
      </c>
      <c r="L41">
        <f t="shared" si="4"/>
        <v>761.29</v>
      </c>
      <c r="M41">
        <f t="shared" si="6"/>
        <v>-27.3</v>
      </c>
      <c r="N41" t="str">
        <f t="shared" si="5"/>
        <v>CD.AA</v>
      </c>
    </row>
    <row r="42" spans="1:14" x14ac:dyDescent="0.25">
      <c r="A42" t="s">
        <v>15</v>
      </c>
      <c r="B42" s="2">
        <v>761.29</v>
      </c>
      <c r="C42" s="2">
        <v>27.3</v>
      </c>
      <c r="D42" s="2">
        <v>733.99</v>
      </c>
      <c r="H42" t="str">
        <f t="shared" si="0"/>
        <v>CD.AA.391000-AFC-GENERAL PLANT-OFFI</v>
      </c>
      <c r="I42" t="str">
        <f t="shared" si="1"/>
        <v>391000</v>
      </c>
      <c r="J42" t="str">
        <f t="shared" si="2"/>
        <v>182332 REG ASSET - AFUDC (CCNC)</v>
      </c>
      <c r="K42" t="str">
        <f t="shared" si="3"/>
        <v/>
      </c>
      <c r="L42">
        <f t="shared" si="4"/>
        <v>761.29</v>
      </c>
      <c r="M42">
        <f t="shared" si="6"/>
        <v>-27.3</v>
      </c>
      <c r="N42" t="str">
        <f t="shared" si="5"/>
        <v>CD.AA</v>
      </c>
    </row>
    <row r="43" spans="1:14" x14ac:dyDescent="0.25">
      <c r="A43" t="s">
        <v>16</v>
      </c>
      <c r="B43" s="2">
        <v>761.29</v>
      </c>
      <c r="C43" s="2">
        <v>27.3</v>
      </c>
      <c r="D43" s="2">
        <v>733.99</v>
      </c>
      <c r="H43" t="str">
        <f t="shared" si="0"/>
        <v>CD.AA.391000-AFC-GENERAL PLANT-OFFI</v>
      </c>
      <c r="I43" t="str">
        <f t="shared" si="1"/>
        <v>391000</v>
      </c>
      <c r="J43" t="str">
        <f t="shared" si="2"/>
        <v>182332 REG ASSET - AFUDC (CCNC)</v>
      </c>
      <c r="K43" t="str">
        <f t="shared" si="3"/>
        <v/>
      </c>
      <c r="L43">
        <f t="shared" si="4"/>
        <v>761.29</v>
      </c>
      <c r="M43">
        <f t="shared" si="6"/>
        <v>-27.3</v>
      </c>
      <c r="N43" t="str">
        <f t="shared" si="5"/>
        <v>CD.AA</v>
      </c>
    </row>
    <row r="44" spans="1:14" x14ac:dyDescent="0.25">
      <c r="A44" t="s">
        <v>21</v>
      </c>
      <c r="H44" t="str">
        <f t="shared" si="0"/>
        <v>CD.AA.391000-AFC-GENERAL PLANT-OFFI</v>
      </c>
      <c r="I44" t="str">
        <f t="shared" si="1"/>
        <v>391000</v>
      </c>
      <c r="J44" t="str">
        <f t="shared" si="2"/>
        <v>182332 REG ASSET - AFUDC (PIS)</v>
      </c>
      <c r="K44" t="str">
        <f t="shared" si="3"/>
        <v/>
      </c>
      <c r="L44">
        <f t="shared" si="4"/>
        <v>0</v>
      </c>
      <c r="M44">
        <f t="shared" si="6"/>
        <v>0</v>
      </c>
      <c r="N44" t="str">
        <f t="shared" si="5"/>
        <v>CD.AA</v>
      </c>
    </row>
    <row r="45" spans="1:14" x14ac:dyDescent="0.25">
      <c r="A45" t="s">
        <v>14</v>
      </c>
      <c r="H45" t="str">
        <f t="shared" si="0"/>
        <v>CD.AA.391000-AFC-GENERAL PLANT-OFFI</v>
      </c>
      <c r="I45" t="str">
        <f t="shared" si="1"/>
        <v>391000</v>
      </c>
      <c r="J45" t="str">
        <f t="shared" si="2"/>
        <v>182332 REG ASSET - AFUDC (PIS)</v>
      </c>
      <c r="K45" t="str">
        <f t="shared" si="3"/>
        <v/>
      </c>
      <c r="L45">
        <f t="shared" si="4"/>
        <v>0</v>
      </c>
      <c r="M45">
        <f t="shared" si="6"/>
        <v>0</v>
      </c>
      <c r="N45" t="str">
        <f t="shared" si="5"/>
        <v>CD.AA</v>
      </c>
    </row>
    <row r="46" spans="1:14" x14ac:dyDescent="0.25">
      <c r="A46">
        <v>2012</v>
      </c>
      <c r="B46" s="2">
        <v>5871.07</v>
      </c>
      <c r="C46" s="2">
        <v>5472.75</v>
      </c>
      <c r="D46" s="2">
        <v>398.32</v>
      </c>
      <c r="H46" t="str">
        <f t="shared" si="0"/>
        <v>CD.AA.391000-AFC-GENERAL PLANT-OFFI</v>
      </c>
      <c r="I46" t="str">
        <f t="shared" si="1"/>
        <v>391000</v>
      </c>
      <c r="J46" t="str">
        <f t="shared" si="2"/>
        <v>182332 REG ASSET - AFUDC (PIS)</v>
      </c>
      <c r="K46">
        <f t="shared" si="3"/>
        <v>2012</v>
      </c>
      <c r="L46">
        <f t="shared" si="4"/>
        <v>5871.07</v>
      </c>
      <c r="M46">
        <f t="shared" si="6"/>
        <v>-5472.75</v>
      </c>
      <c r="N46" t="str">
        <f t="shared" si="5"/>
        <v>CD.AA</v>
      </c>
    </row>
    <row r="47" spans="1:14" x14ac:dyDescent="0.25">
      <c r="A47">
        <v>2013</v>
      </c>
      <c r="B47" s="2">
        <v>1847.1</v>
      </c>
      <c r="C47" s="2">
        <v>1624.14</v>
      </c>
      <c r="D47" s="2">
        <v>222.96</v>
      </c>
      <c r="H47" t="str">
        <f t="shared" si="0"/>
        <v>CD.AA.391000-AFC-GENERAL PLANT-OFFI</v>
      </c>
      <c r="I47" t="str">
        <f t="shared" si="1"/>
        <v>391000</v>
      </c>
      <c r="J47" t="str">
        <f t="shared" si="2"/>
        <v>182332 REG ASSET - AFUDC (PIS)</v>
      </c>
      <c r="K47">
        <f t="shared" si="3"/>
        <v>2013</v>
      </c>
      <c r="L47">
        <f t="shared" si="4"/>
        <v>1847.1</v>
      </c>
      <c r="M47">
        <f t="shared" si="6"/>
        <v>-1624.14</v>
      </c>
      <c r="N47" t="str">
        <f t="shared" si="5"/>
        <v>CD.AA</v>
      </c>
    </row>
    <row r="48" spans="1:14" x14ac:dyDescent="0.25">
      <c r="A48">
        <v>2015</v>
      </c>
      <c r="B48" s="2">
        <v>277.14</v>
      </c>
      <c r="C48" s="2">
        <v>197.05</v>
      </c>
      <c r="D48" s="2">
        <v>80.09</v>
      </c>
      <c r="H48" t="str">
        <f t="shared" si="0"/>
        <v>CD.AA.391000-AFC-GENERAL PLANT-OFFI</v>
      </c>
      <c r="I48" t="str">
        <f t="shared" si="1"/>
        <v>391000</v>
      </c>
      <c r="J48" t="str">
        <f t="shared" si="2"/>
        <v>182332 REG ASSET - AFUDC (PIS)</v>
      </c>
      <c r="K48">
        <f t="shared" si="3"/>
        <v>2015</v>
      </c>
      <c r="L48">
        <f t="shared" si="4"/>
        <v>277.14</v>
      </c>
      <c r="M48">
        <f t="shared" si="6"/>
        <v>-197.05</v>
      </c>
      <c r="N48" t="str">
        <f t="shared" si="5"/>
        <v>CD.AA</v>
      </c>
    </row>
    <row r="49" spans="1:14" x14ac:dyDescent="0.25">
      <c r="A49">
        <v>2016</v>
      </c>
      <c r="B49" s="2">
        <v>8440.2900000000009</v>
      </c>
      <c r="C49" s="2">
        <v>5051.67</v>
      </c>
      <c r="D49" s="2">
        <v>3388.62</v>
      </c>
      <c r="H49" t="str">
        <f t="shared" si="0"/>
        <v>CD.AA.391000-AFC-GENERAL PLANT-OFFI</v>
      </c>
      <c r="I49" t="str">
        <f t="shared" si="1"/>
        <v>391000</v>
      </c>
      <c r="J49" t="str">
        <f t="shared" si="2"/>
        <v>182332 REG ASSET - AFUDC (PIS)</v>
      </c>
      <c r="K49">
        <f t="shared" si="3"/>
        <v>2016</v>
      </c>
      <c r="L49">
        <f t="shared" si="4"/>
        <v>8440.2900000000009</v>
      </c>
      <c r="M49">
        <f t="shared" si="6"/>
        <v>-5051.67</v>
      </c>
      <c r="N49" t="str">
        <f t="shared" si="5"/>
        <v>CD.AA</v>
      </c>
    </row>
    <row r="50" spans="1:14" x14ac:dyDescent="0.25">
      <c r="A50">
        <v>2017</v>
      </c>
      <c r="B50" s="2">
        <v>20461.75</v>
      </c>
      <c r="C50" s="2">
        <v>9712.51</v>
      </c>
      <c r="D50" s="2">
        <v>10749.24</v>
      </c>
      <c r="H50" t="str">
        <f t="shared" si="0"/>
        <v>CD.AA.391000-AFC-GENERAL PLANT-OFFI</v>
      </c>
      <c r="I50" t="str">
        <f t="shared" si="1"/>
        <v>391000</v>
      </c>
      <c r="J50" t="str">
        <f t="shared" si="2"/>
        <v>182332 REG ASSET - AFUDC (PIS)</v>
      </c>
      <c r="K50">
        <f t="shared" si="3"/>
        <v>2017</v>
      </c>
      <c r="L50">
        <f t="shared" si="4"/>
        <v>20461.75</v>
      </c>
      <c r="M50">
        <f t="shared" si="6"/>
        <v>-9712.51</v>
      </c>
      <c r="N50" t="str">
        <f t="shared" si="5"/>
        <v>CD.AA</v>
      </c>
    </row>
    <row r="51" spans="1:14" x14ac:dyDescent="0.25">
      <c r="A51">
        <v>2018</v>
      </c>
      <c r="B51" s="2">
        <v>94.71</v>
      </c>
      <c r="C51" s="2">
        <v>32.979999999999997</v>
      </c>
      <c r="D51" s="2">
        <v>61.73</v>
      </c>
      <c r="H51" t="str">
        <f t="shared" si="0"/>
        <v>CD.AA.391000-AFC-GENERAL PLANT-OFFI</v>
      </c>
      <c r="I51" t="str">
        <f t="shared" si="1"/>
        <v>391000</v>
      </c>
      <c r="J51" t="str">
        <f t="shared" si="2"/>
        <v>182332 REG ASSET - AFUDC (PIS)</v>
      </c>
      <c r="K51">
        <f t="shared" si="3"/>
        <v>2018</v>
      </c>
      <c r="L51">
        <f t="shared" si="4"/>
        <v>94.71</v>
      </c>
      <c r="M51">
        <f t="shared" si="6"/>
        <v>-32.979999999999997</v>
      </c>
      <c r="N51" t="str">
        <f t="shared" si="5"/>
        <v>CD.AA</v>
      </c>
    </row>
    <row r="52" spans="1:14" x14ac:dyDescent="0.25">
      <c r="A52">
        <v>2019</v>
      </c>
      <c r="B52" s="2">
        <v>763.23</v>
      </c>
      <c r="C52" s="2">
        <v>174.33</v>
      </c>
      <c r="D52" s="2">
        <v>588.9</v>
      </c>
      <c r="H52" t="str">
        <f t="shared" si="0"/>
        <v>CD.AA.391000-AFC-GENERAL PLANT-OFFI</v>
      </c>
      <c r="I52" t="str">
        <f t="shared" si="1"/>
        <v>391000</v>
      </c>
      <c r="J52" t="str">
        <f t="shared" si="2"/>
        <v>182332 REG ASSET - AFUDC (PIS)</v>
      </c>
      <c r="K52">
        <f t="shared" si="3"/>
        <v>2019</v>
      </c>
      <c r="L52">
        <f t="shared" si="4"/>
        <v>763.23</v>
      </c>
      <c r="M52">
        <f t="shared" si="6"/>
        <v>-174.33</v>
      </c>
      <c r="N52" t="str">
        <f t="shared" si="5"/>
        <v>CD.AA</v>
      </c>
    </row>
    <row r="53" spans="1:14" x14ac:dyDescent="0.25">
      <c r="A53">
        <v>2020</v>
      </c>
      <c r="B53" s="2">
        <v>6968.3</v>
      </c>
      <c r="C53" s="2">
        <v>855.33</v>
      </c>
      <c r="D53" s="2">
        <v>6112.97</v>
      </c>
      <c r="H53" t="str">
        <f t="shared" si="0"/>
        <v>CD.AA.391000-AFC-GENERAL PLANT-OFFI</v>
      </c>
      <c r="I53" t="str">
        <f t="shared" si="1"/>
        <v>391000</v>
      </c>
      <c r="J53" t="str">
        <f t="shared" si="2"/>
        <v>182332 REG ASSET - AFUDC (PIS)</v>
      </c>
      <c r="K53">
        <f t="shared" si="3"/>
        <v>2020</v>
      </c>
      <c r="L53">
        <f t="shared" si="4"/>
        <v>6968.3</v>
      </c>
      <c r="M53">
        <f t="shared" si="6"/>
        <v>-855.33</v>
      </c>
      <c r="N53" t="str">
        <f t="shared" si="5"/>
        <v>CD.AA</v>
      </c>
    </row>
    <row r="54" spans="1:14" x14ac:dyDescent="0.25">
      <c r="A54" t="s">
        <v>15</v>
      </c>
      <c r="B54" s="2">
        <v>44723.59</v>
      </c>
      <c r="C54" s="2">
        <v>23120.75</v>
      </c>
      <c r="D54" s="2">
        <v>21602.84</v>
      </c>
      <c r="H54" t="str">
        <f t="shared" si="0"/>
        <v>CD.AA.391000-AFC-GENERAL PLANT-OFFI</v>
      </c>
      <c r="I54" t="str">
        <f t="shared" si="1"/>
        <v>391000</v>
      </c>
      <c r="J54" t="str">
        <f t="shared" si="2"/>
        <v>182332 REG ASSET - AFUDC (PIS)</v>
      </c>
      <c r="K54" t="str">
        <f t="shared" si="3"/>
        <v/>
      </c>
      <c r="L54">
        <f t="shared" si="4"/>
        <v>44723.59</v>
      </c>
      <c r="M54">
        <f t="shared" si="6"/>
        <v>-23120.75</v>
      </c>
      <c r="N54" t="str">
        <f t="shared" si="5"/>
        <v>CD.AA</v>
      </c>
    </row>
    <row r="55" spans="1:14" x14ac:dyDescent="0.25">
      <c r="A55" t="s">
        <v>16</v>
      </c>
      <c r="B55" s="2">
        <v>44723.59</v>
      </c>
      <c r="C55" s="2">
        <v>23120.75</v>
      </c>
      <c r="D55" s="2">
        <v>21602.84</v>
      </c>
      <c r="H55" t="str">
        <f t="shared" si="0"/>
        <v>CD.AA.391000-AFC-GENERAL PLANT-OFFI</v>
      </c>
      <c r="I55" t="str">
        <f t="shared" si="1"/>
        <v>391000</v>
      </c>
      <c r="J55" t="str">
        <f t="shared" si="2"/>
        <v>182332 REG ASSET - AFUDC (PIS)</v>
      </c>
      <c r="K55" t="str">
        <f t="shared" si="3"/>
        <v/>
      </c>
      <c r="L55">
        <f t="shared" si="4"/>
        <v>44723.59</v>
      </c>
      <c r="M55">
        <f t="shared" si="6"/>
        <v>-23120.75</v>
      </c>
      <c r="N55" t="str">
        <f t="shared" si="5"/>
        <v>CD.AA</v>
      </c>
    </row>
    <row r="56" spans="1:14" x14ac:dyDescent="0.25">
      <c r="A56" t="s">
        <v>18</v>
      </c>
      <c r="B56" s="2">
        <v>45484.88</v>
      </c>
      <c r="C56" s="2">
        <v>23148.05</v>
      </c>
      <c r="D56" s="2">
        <v>22336.83</v>
      </c>
      <c r="H56" t="str">
        <f t="shared" si="0"/>
        <v>CD.AA.391000-AFC-GENERAL PLANT-OFFI</v>
      </c>
      <c r="I56" t="str">
        <f t="shared" si="1"/>
        <v>391000</v>
      </c>
      <c r="J56" t="str">
        <f t="shared" si="2"/>
        <v>182332 REG ASSET - AFUDC (PIS)</v>
      </c>
      <c r="K56" t="str">
        <f t="shared" si="3"/>
        <v/>
      </c>
      <c r="L56">
        <f t="shared" si="4"/>
        <v>45484.88</v>
      </c>
      <c r="M56">
        <f t="shared" si="6"/>
        <v>-23148.05</v>
      </c>
      <c r="N56" t="str">
        <f t="shared" si="5"/>
        <v>CD.AA</v>
      </c>
    </row>
    <row r="57" spans="1:14" x14ac:dyDescent="0.25">
      <c r="A57" t="s">
        <v>22</v>
      </c>
      <c r="H57" t="str">
        <f t="shared" si="0"/>
        <v>CD.AA.391100 GENERAL PLANT-COMPUTER</v>
      </c>
      <c r="I57" t="s">
        <v>96</v>
      </c>
      <c r="J57" t="str">
        <f t="shared" si="2"/>
        <v>182332 REG ASSET - AFUDC (PIS)</v>
      </c>
      <c r="K57" t="str">
        <f t="shared" si="3"/>
        <v/>
      </c>
      <c r="L57">
        <f t="shared" si="4"/>
        <v>0</v>
      </c>
      <c r="M57">
        <f t="shared" si="6"/>
        <v>0</v>
      </c>
      <c r="N57" t="str">
        <f t="shared" si="5"/>
        <v>CD.AA</v>
      </c>
    </row>
    <row r="58" spans="1:14" x14ac:dyDescent="0.25">
      <c r="A58" t="s">
        <v>13</v>
      </c>
      <c r="H58" t="str">
        <f t="shared" si="0"/>
        <v>CD.AA.391100 GENERAL PLANT-COMPUTER</v>
      </c>
      <c r="I58" t="str">
        <f t="shared" si="1"/>
        <v>391100</v>
      </c>
      <c r="J58" t="str">
        <f t="shared" si="2"/>
        <v>101000 PLANT IN SERVICE OWNED</v>
      </c>
      <c r="K58" t="str">
        <f t="shared" si="3"/>
        <v/>
      </c>
      <c r="L58">
        <f t="shared" si="4"/>
        <v>0</v>
      </c>
      <c r="M58">
        <f t="shared" si="6"/>
        <v>0</v>
      </c>
      <c r="N58" t="str">
        <f t="shared" si="5"/>
        <v>CD.AA</v>
      </c>
    </row>
    <row r="59" spans="1:14" x14ac:dyDescent="0.25">
      <c r="A59" t="s">
        <v>23</v>
      </c>
      <c r="H59" t="str">
        <f t="shared" si="0"/>
        <v>CD.AA.391100 GENERAL PLANT-COMPUTER</v>
      </c>
      <c r="I59" t="str">
        <f t="shared" si="1"/>
        <v>391100</v>
      </c>
      <c r="J59" t="str">
        <f t="shared" si="2"/>
        <v>101000 PLANT IN SERVICE OWNED</v>
      </c>
      <c r="K59" t="str">
        <f t="shared" si="3"/>
        <v/>
      </c>
      <c r="L59">
        <f t="shared" si="4"/>
        <v>0</v>
      </c>
      <c r="M59">
        <f t="shared" si="6"/>
        <v>0</v>
      </c>
      <c r="N59" t="str">
        <f t="shared" si="5"/>
        <v>CD.AA</v>
      </c>
    </row>
    <row r="60" spans="1:14" x14ac:dyDescent="0.25">
      <c r="A60">
        <v>2017</v>
      </c>
      <c r="B60" s="2">
        <v>13283223.68</v>
      </c>
      <c r="C60" s="2">
        <v>13110197.6</v>
      </c>
      <c r="D60" s="2">
        <v>173026.08</v>
      </c>
      <c r="H60" t="str">
        <f t="shared" si="0"/>
        <v>CD.AA.391100 GENERAL PLANT-COMPUTER</v>
      </c>
      <c r="I60" t="str">
        <f t="shared" si="1"/>
        <v>391100</v>
      </c>
      <c r="J60" t="str">
        <f t="shared" si="2"/>
        <v>101000 PLANT IN SERVICE OWNED</v>
      </c>
      <c r="K60">
        <f t="shared" si="3"/>
        <v>2017</v>
      </c>
      <c r="L60">
        <f t="shared" si="4"/>
        <v>13283223.68</v>
      </c>
      <c r="M60">
        <f t="shared" si="6"/>
        <v>-13110197.6</v>
      </c>
      <c r="N60" t="str">
        <f t="shared" si="5"/>
        <v>CD.AA</v>
      </c>
    </row>
    <row r="61" spans="1:14" x14ac:dyDescent="0.25">
      <c r="A61">
        <v>2018</v>
      </c>
      <c r="B61" s="2">
        <v>12107910.039999999</v>
      </c>
      <c r="C61" s="2">
        <v>10689617.189999999</v>
      </c>
      <c r="D61" s="2">
        <v>1418292.85</v>
      </c>
      <c r="H61" t="str">
        <f t="shared" si="0"/>
        <v>CD.AA.391100 GENERAL PLANT-COMPUTER</v>
      </c>
      <c r="I61" t="str">
        <f t="shared" si="1"/>
        <v>391100</v>
      </c>
      <c r="J61" t="str">
        <f t="shared" si="2"/>
        <v>101000 PLANT IN SERVICE OWNED</v>
      </c>
      <c r="K61">
        <f t="shared" si="3"/>
        <v>2018</v>
      </c>
      <c r="L61">
        <f t="shared" si="4"/>
        <v>12107910.039999999</v>
      </c>
      <c r="M61">
        <f t="shared" si="6"/>
        <v>-10689617.189999999</v>
      </c>
      <c r="N61" t="str">
        <f t="shared" si="5"/>
        <v>CD.AA</v>
      </c>
    </row>
    <row r="62" spans="1:14" x14ac:dyDescent="0.25">
      <c r="A62">
        <v>2019</v>
      </c>
      <c r="B62" s="2">
        <v>15763416.640000001</v>
      </c>
      <c r="C62" s="2">
        <v>10606569.84</v>
      </c>
      <c r="D62" s="2">
        <v>5156846.8</v>
      </c>
      <c r="H62" t="str">
        <f t="shared" si="0"/>
        <v>CD.AA.391100 GENERAL PLANT-COMPUTER</v>
      </c>
      <c r="I62" t="str">
        <f t="shared" si="1"/>
        <v>391100</v>
      </c>
      <c r="J62" t="str">
        <f t="shared" si="2"/>
        <v>101000 PLANT IN SERVICE OWNED</v>
      </c>
      <c r="K62">
        <f t="shared" si="3"/>
        <v>2019</v>
      </c>
      <c r="L62">
        <f t="shared" si="4"/>
        <v>15763416.640000001</v>
      </c>
      <c r="M62">
        <f t="shared" si="6"/>
        <v>-10606569.84</v>
      </c>
      <c r="N62" t="str">
        <f t="shared" si="5"/>
        <v>CD.AA</v>
      </c>
    </row>
    <row r="63" spans="1:14" x14ac:dyDescent="0.25">
      <c r="A63">
        <v>2020</v>
      </c>
      <c r="B63" s="2">
        <v>6597185.5599999996</v>
      </c>
      <c r="C63" s="2">
        <v>2575700.5</v>
      </c>
      <c r="D63" s="2">
        <v>4021485.06</v>
      </c>
      <c r="H63" t="str">
        <f t="shared" si="0"/>
        <v>CD.AA.391100 GENERAL PLANT-COMPUTER</v>
      </c>
      <c r="I63" t="str">
        <f t="shared" si="1"/>
        <v>391100</v>
      </c>
      <c r="J63" t="str">
        <f t="shared" si="2"/>
        <v>101000 PLANT IN SERVICE OWNED</v>
      </c>
      <c r="K63">
        <f t="shared" si="3"/>
        <v>2020</v>
      </c>
      <c r="L63">
        <f t="shared" si="4"/>
        <v>6597185.5599999996</v>
      </c>
      <c r="M63">
        <f t="shared" si="6"/>
        <v>-2575700.5</v>
      </c>
      <c r="N63" t="str">
        <f t="shared" si="5"/>
        <v>CD.AA</v>
      </c>
    </row>
    <row r="64" spans="1:14" x14ac:dyDescent="0.25">
      <c r="A64">
        <v>2021</v>
      </c>
      <c r="B64" s="2">
        <v>2273159.0299999998</v>
      </c>
      <c r="C64" s="2">
        <v>255636.33</v>
      </c>
      <c r="D64" s="2">
        <v>2017522.7</v>
      </c>
      <c r="H64" t="str">
        <f t="shared" si="0"/>
        <v>CD.AA.391100 GENERAL PLANT-COMPUTER</v>
      </c>
      <c r="I64" t="str">
        <f t="shared" si="1"/>
        <v>391100</v>
      </c>
      <c r="J64" t="str">
        <f t="shared" si="2"/>
        <v>101000 PLANT IN SERVICE OWNED</v>
      </c>
      <c r="K64">
        <f t="shared" si="3"/>
        <v>2021</v>
      </c>
      <c r="L64">
        <f t="shared" si="4"/>
        <v>2273159.0299999998</v>
      </c>
      <c r="M64">
        <f t="shared" si="6"/>
        <v>-255636.33</v>
      </c>
      <c r="N64" t="str">
        <f t="shared" si="5"/>
        <v>CD.AA</v>
      </c>
    </row>
    <row r="65" spans="1:14" x14ac:dyDescent="0.25">
      <c r="A65" t="s">
        <v>15</v>
      </c>
      <c r="B65" s="2">
        <v>50024894.950000003</v>
      </c>
      <c r="C65" s="2">
        <v>37237721.460000001</v>
      </c>
      <c r="D65" s="2">
        <v>12787173.49</v>
      </c>
      <c r="H65" t="str">
        <f t="shared" si="0"/>
        <v>CD.AA.391100 GENERAL PLANT-COMPUTER</v>
      </c>
      <c r="I65" t="str">
        <f t="shared" si="1"/>
        <v>391100</v>
      </c>
      <c r="J65" t="str">
        <f t="shared" si="2"/>
        <v>101000 PLANT IN SERVICE OWNED</v>
      </c>
      <c r="K65" t="str">
        <f t="shared" si="3"/>
        <v/>
      </c>
      <c r="L65">
        <f t="shared" si="4"/>
        <v>50024894.950000003</v>
      </c>
      <c r="M65">
        <f t="shared" si="6"/>
        <v>-37237721.460000001</v>
      </c>
      <c r="N65" t="str">
        <f t="shared" si="5"/>
        <v>CD.AA</v>
      </c>
    </row>
    <row r="66" spans="1:14" x14ac:dyDescent="0.25">
      <c r="A66" t="s">
        <v>16</v>
      </c>
      <c r="B66" s="2">
        <v>50024894.950000003</v>
      </c>
      <c r="C66" s="2">
        <v>37237721.460000001</v>
      </c>
      <c r="D66" s="2">
        <v>12787173.49</v>
      </c>
      <c r="H66" t="str">
        <f t="shared" si="0"/>
        <v>CD.AA.391100 GENERAL PLANT-COMPUTER</v>
      </c>
      <c r="I66" t="str">
        <f t="shared" si="1"/>
        <v>391100</v>
      </c>
      <c r="J66" t="str">
        <f t="shared" si="2"/>
        <v>101000 PLANT IN SERVICE OWNED</v>
      </c>
      <c r="K66" t="str">
        <f t="shared" si="3"/>
        <v/>
      </c>
      <c r="L66">
        <f t="shared" si="4"/>
        <v>50024894.950000003</v>
      </c>
      <c r="M66">
        <f t="shared" si="6"/>
        <v>-37237721.460000001</v>
      </c>
      <c r="N66" t="str">
        <f t="shared" si="5"/>
        <v>CD.AA</v>
      </c>
    </row>
    <row r="67" spans="1:14" x14ac:dyDescent="0.25">
      <c r="A67" t="s">
        <v>17</v>
      </c>
      <c r="H67" t="str">
        <f t="shared" si="0"/>
        <v>CD.AA.391100 GENERAL PLANT-COMPUTER</v>
      </c>
      <c r="I67" t="str">
        <f t="shared" si="1"/>
        <v>391100</v>
      </c>
      <c r="J67" t="str">
        <f t="shared" si="2"/>
        <v>106000 CCNC (PP)</v>
      </c>
      <c r="K67" t="str">
        <f t="shared" si="3"/>
        <v/>
      </c>
      <c r="L67">
        <f t="shared" si="4"/>
        <v>0</v>
      </c>
      <c r="M67">
        <f t="shared" si="6"/>
        <v>0</v>
      </c>
      <c r="N67" t="str">
        <f t="shared" si="5"/>
        <v>CD.AA</v>
      </c>
    </row>
    <row r="68" spans="1:14" x14ac:dyDescent="0.25">
      <c r="A68" t="s">
        <v>23</v>
      </c>
      <c r="H68" t="str">
        <f t="shared" si="0"/>
        <v>CD.AA.391100 GENERAL PLANT-COMPUTER</v>
      </c>
      <c r="I68" t="str">
        <f t="shared" si="1"/>
        <v>391100</v>
      </c>
      <c r="J68" t="str">
        <f t="shared" si="2"/>
        <v>106000 CCNC (PP)</v>
      </c>
      <c r="K68" t="str">
        <f t="shared" si="3"/>
        <v/>
      </c>
      <c r="L68">
        <f t="shared" si="4"/>
        <v>0</v>
      </c>
      <c r="M68">
        <f t="shared" si="6"/>
        <v>0</v>
      </c>
      <c r="N68" t="str">
        <f t="shared" si="5"/>
        <v>CD.AA</v>
      </c>
    </row>
    <row r="69" spans="1:14" x14ac:dyDescent="0.25">
      <c r="A69">
        <v>2019</v>
      </c>
      <c r="B69" s="2">
        <v>1951958.41</v>
      </c>
      <c r="C69" s="2">
        <v>1313394.3999999999</v>
      </c>
      <c r="D69" s="2">
        <v>638564.01</v>
      </c>
      <c r="H69" t="str">
        <f t="shared" si="0"/>
        <v>CD.AA.391100 GENERAL PLANT-COMPUTER</v>
      </c>
      <c r="I69" t="str">
        <f t="shared" si="1"/>
        <v>391100</v>
      </c>
      <c r="J69" t="str">
        <f t="shared" si="2"/>
        <v>106000 CCNC (PP)</v>
      </c>
      <c r="K69">
        <f t="shared" si="3"/>
        <v>2019</v>
      </c>
      <c r="L69">
        <f t="shared" si="4"/>
        <v>1951958.41</v>
      </c>
      <c r="M69">
        <f t="shared" si="6"/>
        <v>-1313394.3999999999</v>
      </c>
      <c r="N69" t="str">
        <f t="shared" si="5"/>
        <v>CD.AA</v>
      </c>
    </row>
    <row r="70" spans="1:14" x14ac:dyDescent="0.25">
      <c r="A70">
        <v>2020</v>
      </c>
      <c r="B70" s="2">
        <v>2584996.92</v>
      </c>
      <c r="C70" s="2">
        <v>1009245.2</v>
      </c>
      <c r="D70" s="2">
        <v>1575751.72</v>
      </c>
      <c r="H70" t="str">
        <f t="shared" si="0"/>
        <v>CD.AA.391100 GENERAL PLANT-COMPUTER</v>
      </c>
      <c r="I70" t="str">
        <f t="shared" si="1"/>
        <v>391100</v>
      </c>
      <c r="J70" t="str">
        <f t="shared" si="2"/>
        <v>106000 CCNC (PP)</v>
      </c>
      <c r="K70">
        <f t="shared" si="3"/>
        <v>2020</v>
      </c>
      <c r="L70">
        <f t="shared" si="4"/>
        <v>2584996.92</v>
      </c>
      <c r="M70">
        <f t="shared" si="6"/>
        <v>-1009245.2</v>
      </c>
      <c r="N70" t="str">
        <f t="shared" si="5"/>
        <v>CD.AA</v>
      </c>
    </row>
    <row r="71" spans="1:14" x14ac:dyDescent="0.25">
      <c r="A71">
        <v>2021</v>
      </c>
      <c r="B71" s="2">
        <v>4191468.45</v>
      </c>
      <c r="C71" s="2">
        <v>471366.76</v>
      </c>
      <c r="D71" s="2">
        <v>3720101.69</v>
      </c>
      <c r="H71" t="str">
        <f t="shared" si="0"/>
        <v>CD.AA.391100 GENERAL PLANT-COMPUTER</v>
      </c>
      <c r="I71" t="str">
        <f t="shared" si="1"/>
        <v>391100</v>
      </c>
      <c r="J71" t="str">
        <f t="shared" si="2"/>
        <v>106000 CCNC (PP)</v>
      </c>
      <c r="K71">
        <f t="shared" si="3"/>
        <v>2021</v>
      </c>
      <c r="L71">
        <f t="shared" si="4"/>
        <v>4191468.45</v>
      </c>
      <c r="M71">
        <f t="shared" si="6"/>
        <v>-471366.76</v>
      </c>
      <c r="N71" t="str">
        <f t="shared" si="5"/>
        <v>CD.AA</v>
      </c>
    </row>
    <row r="72" spans="1:14" x14ac:dyDescent="0.25">
      <c r="A72" t="s">
        <v>15</v>
      </c>
      <c r="B72" s="2">
        <v>8728423.7799999993</v>
      </c>
      <c r="C72" s="2">
        <v>2794006.36</v>
      </c>
      <c r="D72" s="2">
        <v>5934417.4199999999</v>
      </c>
      <c r="H72" t="str">
        <f t="shared" si="0"/>
        <v>CD.AA.391100 GENERAL PLANT-COMPUTER</v>
      </c>
      <c r="I72" t="str">
        <f t="shared" si="1"/>
        <v>391100</v>
      </c>
      <c r="J72" t="str">
        <f t="shared" si="2"/>
        <v>106000 CCNC (PP)</v>
      </c>
      <c r="K72" t="str">
        <f t="shared" si="3"/>
        <v/>
      </c>
      <c r="L72">
        <f t="shared" si="4"/>
        <v>8728423.7799999993</v>
      </c>
      <c r="M72">
        <f t="shared" si="6"/>
        <v>-2794006.36</v>
      </c>
      <c r="N72" t="str">
        <f t="shared" si="5"/>
        <v>CD.AA</v>
      </c>
    </row>
    <row r="73" spans="1:14" x14ac:dyDescent="0.25">
      <c r="A73" t="s">
        <v>16</v>
      </c>
      <c r="B73" s="2">
        <v>8728423.7799999993</v>
      </c>
      <c r="C73" s="2">
        <v>2794006.36</v>
      </c>
      <c r="D73" s="2">
        <v>5934417.4199999999</v>
      </c>
      <c r="H73" t="str">
        <f t="shared" si="0"/>
        <v>CD.AA.391100 GENERAL PLANT-COMPUTER</v>
      </c>
      <c r="I73" t="str">
        <f t="shared" si="1"/>
        <v>391100</v>
      </c>
      <c r="J73" t="str">
        <f t="shared" si="2"/>
        <v>106000 CCNC (PP)</v>
      </c>
      <c r="K73" t="str">
        <f t="shared" si="3"/>
        <v/>
      </c>
      <c r="L73">
        <f t="shared" si="4"/>
        <v>8728423.7799999993</v>
      </c>
      <c r="M73">
        <f t="shared" si="6"/>
        <v>-2794006.36</v>
      </c>
      <c r="N73" t="str">
        <f t="shared" si="5"/>
        <v>CD.AA</v>
      </c>
    </row>
    <row r="74" spans="1:14" x14ac:dyDescent="0.25">
      <c r="A74" t="s">
        <v>18</v>
      </c>
      <c r="B74" s="2">
        <v>58753318.729999997</v>
      </c>
      <c r="C74" s="2">
        <v>40031727.82</v>
      </c>
      <c r="D74" s="2">
        <v>18721590.91</v>
      </c>
      <c r="H74" t="str">
        <f t="shared" si="0"/>
        <v>CD.AA.391100 GENERAL PLANT-COMPUTER</v>
      </c>
      <c r="I74" t="str">
        <f t="shared" si="1"/>
        <v>391100</v>
      </c>
      <c r="J74" t="str">
        <f t="shared" si="2"/>
        <v>106000 CCNC (PP)</v>
      </c>
      <c r="K74" t="str">
        <f t="shared" si="3"/>
        <v/>
      </c>
      <c r="L74">
        <f t="shared" si="4"/>
        <v>58753318.729999997</v>
      </c>
      <c r="M74">
        <f t="shared" si="6"/>
        <v>-40031727.82</v>
      </c>
      <c r="N74" t="str">
        <f t="shared" si="5"/>
        <v>CD.AA</v>
      </c>
    </row>
    <row r="75" spans="1:14" x14ac:dyDescent="0.25">
      <c r="A75" t="s">
        <v>24</v>
      </c>
      <c r="H75" t="str">
        <f t="shared" si="0"/>
        <v>CD.AA.391100-AFC-GENERAL PLANT-COMP</v>
      </c>
      <c r="I75" t="str">
        <f t="shared" si="1"/>
        <v>391100</v>
      </c>
      <c r="J75" t="str">
        <f t="shared" si="2"/>
        <v>106000 CCNC (PP)</v>
      </c>
      <c r="K75" t="str">
        <f t="shared" si="3"/>
        <v/>
      </c>
      <c r="L75">
        <f t="shared" si="4"/>
        <v>0</v>
      </c>
      <c r="M75">
        <f t="shared" si="6"/>
        <v>0</v>
      </c>
      <c r="N75" t="str">
        <f t="shared" si="5"/>
        <v>CD.AA</v>
      </c>
    </row>
    <row r="76" spans="1:14" x14ac:dyDescent="0.25">
      <c r="A76" t="s">
        <v>20</v>
      </c>
      <c r="H76" t="str">
        <f t="shared" si="0"/>
        <v>CD.AA.391100-AFC-GENERAL PLANT-COMP</v>
      </c>
      <c r="I76" t="str">
        <f t="shared" si="1"/>
        <v>391100</v>
      </c>
      <c r="J76" t="str">
        <f t="shared" si="2"/>
        <v>182332 REG ASSET - AFUDC (CCNC)</v>
      </c>
      <c r="K76" t="str">
        <f t="shared" si="3"/>
        <v/>
      </c>
      <c r="L76">
        <f t="shared" si="4"/>
        <v>0</v>
      </c>
      <c r="M76">
        <f t="shared" si="6"/>
        <v>0</v>
      </c>
      <c r="N76" t="str">
        <f t="shared" si="5"/>
        <v>CD.AA</v>
      </c>
    </row>
    <row r="77" spans="1:14" x14ac:dyDescent="0.25">
      <c r="A77" t="s">
        <v>23</v>
      </c>
      <c r="H77" t="str">
        <f t="shared" ref="H77:H140" si="7">IF(LEFT(A77,3)="CD.",A77,H76)</f>
        <v>CD.AA.391100-AFC-GENERAL PLANT-COMP</v>
      </c>
      <c r="I77" t="str">
        <f t="shared" ref="I77:I140" si="8">MID(H77,7,6)</f>
        <v>391100</v>
      </c>
      <c r="J77" t="str">
        <f t="shared" ref="J77:J140" si="9">IFERROR(IF(_xlfn.NUMBERVALUE(LEFT(A77,6))&gt;=101000,A77,J76),J76)</f>
        <v>182332 REG ASSET - AFUDC (CCNC)</v>
      </c>
      <c r="K77" t="str">
        <f t="shared" ref="K77:K140" si="10">IFERROR(IF(A77&lt;=2021,A77,""),"-")</f>
        <v/>
      </c>
      <c r="L77">
        <f t="shared" ref="L77:L140" si="11">B77</f>
        <v>0</v>
      </c>
      <c r="M77">
        <f t="shared" si="6"/>
        <v>0</v>
      </c>
      <c r="N77" t="str">
        <f t="shared" ref="N77:N140" si="12">LEFT(H77,5)</f>
        <v>CD.AA</v>
      </c>
    </row>
    <row r="78" spans="1:14" x14ac:dyDescent="0.25">
      <c r="A78">
        <v>2019</v>
      </c>
      <c r="B78" s="2">
        <v>30070.02</v>
      </c>
      <c r="C78" s="2">
        <v>19263.45</v>
      </c>
      <c r="D78" s="2">
        <v>10806.57</v>
      </c>
      <c r="H78" t="str">
        <f t="shared" si="7"/>
        <v>CD.AA.391100-AFC-GENERAL PLANT-COMP</v>
      </c>
      <c r="I78" t="str">
        <f t="shared" si="8"/>
        <v>391100</v>
      </c>
      <c r="J78" t="str">
        <f t="shared" si="9"/>
        <v>182332 REG ASSET - AFUDC (CCNC)</v>
      </c>
      <c r="K78">
        <f t="shared" si="10"/>
        <v>2019</v>
      </c>
      <c r="L78">
        <f t="shared" si="11"/>
        <v>30070.02</v>
      </c>
      <c r="M78">
        <f t="shared" ref="M78:M141" si="13">-C78</f>
        <v>-19263.45</v>
      </c>
      <c r="N78" t="str">
        <f t="shared" si="12"/>
        <v>CD.AA</v>
      </c>
    </row>
    <row r="79" spans="1:14" x14ac:dyDescent="0.25">
      <c r="A79">
        <v>2020</v>
      </c>
      <c r="B79" s="2">
        <v>27355.17</v>
      </c>
      <c r="C79" s="2">
        <v>10174.77</v>
      </c>
      <c r="D79" s="2">
        <v>17180.400000000001</v>
      </c>
      <c r="H79" t="str">
        <f t="shared" si="7"/>
        <v>CD.AA.391100-AFC-GENERAL PLANT-COMP</v>
      </c>
      <c r="I79" t="str">
        <f t="shared" si="8"/>
        <v>391100</v>
      </c>
      <c r="J79" t="str">
        <f t="shared" si="9"/>
        <v>182332 REG ASSET - AFUDC (CCNC)</v>
      </c>
      <c r="K79">
        <f t="shared" si="10"/>
        <v>2020</v>
      </c>
      <c r="L79">
        <f t="shared" si="11"/>
        <v>27355.17</v>
      </c>
      <c r="M79">
        <f t="shared" si="13"/>
        <v>-10174.77</v>
      </c>
      <c r="N79" t="str">
        <f t="shared" si="12"/>
        <v>CD.AA</v>
      </c>
    </row>
    <row r="80" spans="1:14" x14ac:dyDescent="0.25">
      <c r="A80">
        <v>2021</v>
      </c>
      <c r="B80" s="2">
        <v>83783.87</v>
      </c>
      <c r="C80" s="2">
        <v>9227.01</v>
      </c>
      <c r="D80" s="2">
        <v>74556.86</v>
      </c>
      <c r="H80" t="str">
        <f t="shared" si="7"/>
        <v>CD.AA.391100-AFC-GENERAL PLANT-COMP</v>
      </c>
      <c r="I80" t="str">
        <f t="shared" si="8"/>
        <v>391100</v>
      </c>
      <c r="J80" t="str">
        <f t="shared" si="9"/>
        <v>182332 REG ASSET - AFUDC (CCNC)</v>
      </c>
      <c r="K80">
        <f t="shared" si="10"/>
        <v>2021</v>
      </c>
      <c r="L80">
        <f t="shared" si="11"/>
        <v>83783.87</v>
      </c>
      <c r="M80">
        <f t="shared" si="13"/>
        <v>-9227.01</v>
      </c>
      <c r="N80" t="str">
        <f t="shared" si="12"/>
        <v>CD.AA</v>
      </c>
    </row>
    <row r="81" spans="1:14" x14ac:dyDescent="0.25">
      <c r="A81" t="s">
        <v>15</v>
      </c>
      <c r="B81" s="2">
        <v>141209.06</v>
      </c>
      <c r="C81" s="2">
        <v>38665.230000000003</v>
      </c>
      <c r="D81" s="2">
        <v>102543.83</v>
      </c>
      <c r="H81" t="str">
        <f t="shared" si="7"/>
        <v>CD.AA.391100-AFC-GENERAL PLANT-COMP</v>
      </c>
      <c r="I81" t="str">
        <f t="shared" si="8"/>
        <v>391100</v>
      </c>
      <c r="J81" t="str">
        <f t="shared" si="9"/>
        <v>182332 REG ASSET - AFUDC (CCNC)</v>
      </c>
      <c r="K81" t="str">
        <f t="shared" si="10"/>
        <v/>
      </c>
      <c r="L81">
        <f t="shared" si="11"/>
        <v>141209.06</v>
      </c>
      <c r="M81">
        <f t="shared" si="13"/>
        <v>-38665.230000000003</v>
      </c>
      <c r="N81" t="str">
        <f t="shared" si="12"/>
        <v>CD.AA</v>
      </c>
    </row>
    <row r="82" spans="1:14" x14ac:dyDescent="0.25">
      <c r="A82" t="s">
        <v>16</v>
      </c>
      <c r="B82" s="2">
        <v>141209.06</v>
      </c>
      <c r="C82" s="2">
        <v>38665.230000000003</v>
      </c>
      <c r="D82" s="2">
        <v>102543.83</v>
      </c>
      <c r="H82" t="str">
        <f t="shared" si="7"/>
        <v>CD.AA.391100-AFC-GENERAL PLANT-COMP</v>
      </c>
      <c r="I82" t="str">
        <f t="shared" si="8"/>
        <v>391100</v>
      </c>
      <c r="J82" t="str">
        <f t="shared" si="9"/>
        <v>182332 REG ASSET - AFUDC (CCNC)</v>
      </c>
      <c r="K82" t="str">
        <f t="shared" si="10"/>
        <v/>
      </c>
      <c r="L82">
        <f t="shared" si="11"/>
        <v>141209.06</v>
      </c>
      <c r="M82">
        <f t="shared" si="13"/>
        <v>-38665.230000000003</v>
      </c>
      <c r="N82" t="str">
        <f t="shared" si="12"/>
        <v>CD.AA</v>
      </c>
    </row>
    <row r="83" spans="1:14" x14ac:dyDescent="0.25">
      <c r="A83" t="s">
        <v>21</v>
      </c>
      <c r="H83" t="str">
        <f t="shared" si="7"/>
        <v>CD.AA.391100-AFC-GENERAL PLANT-COMP</v>
      </c>
      <c r="I83" t="str">
        <f t="shared" si="8"/>
        <v>391100</v>
      </c>
      <c r="J83" t="str">
        <f t="shared" si="9"/>
        <v>182332 REG ASSET - AFUDC (PIS)</v>
      </c>
      <c r="K83" t="str">
        <f t="shared" si="10"/>
        <v/>
      </c>
      <c r="L83">
        <f t="shared" si="11"/>
        <v>0</v>
      </c>
      <c r="M83">
        <f t="shared" si="13"/>
        <v>0</v>
      </c>
      <c r="N83" t="str">
        <f t="shared" si="12"/>
        <v>CD.AA</v>
      </c>
    </row>
    <row r="84" spans="1:14" x14ac:dyDescent="0.25">
      <c r="A84" t="s">
        <v>23</v>
      </c>
      <c r="H84" t="str">
        <f t="shared" si="7"/>
        <v>CD.AA.391100-AFC-GENERAL PLANT-COMP</v>
      </c>
      <c r="I84" t="str">
        <f t="shared" si="8"/>
        <v>391100</v>
      </c>
      <c r="J84" t="str">
        <f t="shared" si="9"/>
        <v>182332 REG ASSET - AFUDC (PIS)</v>
      </c>
      <c r="K84" t="str">
        <f t="shared" si="10"/>
        <v/>
      </c>
      <c r="L84">
        <f t="shared" si="11"/>
        <v>0</v>
      </c>
      <c r="M84">
        <f t="shared" si="13"/>
        <v>0</v>
      </c>
      <c r="N84" t="str">
        <f t="shared" si="12"/>
        <v>CD.AA</v>
      </c>
    </row>
    <row r="85" spans="1:14" x14ac:dyDescent="0.25">
      <c r="A85">
        <v>2017</v>
      </c>
      <c r="B85" s="2">
        <v>652883.9</v>
      </c>
      <c r="C85" s="2">
        <v>641752.06999999995</v>
      </c>
      <c r="D85" s="2">
        <v>11131.83</v>
      </c>
      <c r="H85" t="str">
        <f t="shared" si="7"/>
        <v>CD.AA.391100-AFC-GENERAL PLANT-COMP</v>
      </c>
      <c r="I85" t="str">
        <f t="shared" si="8"/>
        <v>391100</v>
      </c>
      <c r="J85" t="str">
        <f t="shared" si="9"/>
        <v>182332 REG ASSET - AFUDC (PIS)</v>
      </c>
      <c r="K85">
        <f t="shared" si="10"/>
        <v>2017</v>
      </c>
      <c r="L85">
        <f t="shared" si="11"/>
        <v>652883.9</v>
      </c>
      <c r="M85">
        <f t="shared" si="13"/>
        <v>-641752.06999999995</v>
      </c>
      <c r="N85" t="str">
        <f t="shared" si="12"/>
        <v>CD.AA</v>
      </c>
    </row>
    <row r="86" spans="1:14" x14ac:dyDescent="0.25">
      <c r="A86">
        <v>2018</v>
      </c>
      <c r="B86" s="2">
        <v>58989.86</v>
      </c>
      <c r="C86" s="2">
        <v>50654.85</v>
      </c>
      <c r="D86" s="2">
        <v>8335.01</v>
      </c>
      <c r="H86" t="str">
        <f t="shared" si="7"/>
        <v>CD.AA.391100-AFC-GENERAL PLANT-COMP</v>
      </c>
      <c r="I86" t="str">
        <f t="shared" si="8"/>
        <v>391100</v>
      </c>
      <c r="J86" t="str">
        <f t="shared" si="9"/>
        <v>182332 REG ASSET - AFUDC (PIS)</v>
      </c>
      <c r="K86">
        <f t="shared" si="10"/>
        <v>2018</v>
      </c>
      <c r="L86">
        <f t="shared" si="11"/>
        <v>58989.86</v>
      </c>
      <c r="M86">
        <f t="shared" si="13"/>
        <v>-50654.85</v>
      </c>
      <c r="N86" t="str">
        <f t="shared" si="12"/>
        <v>CD.AA</v>
      </c>
    </row>
    <row r="87" spans="1:14" x14ac:dyDescent="0.25">
      <c r="A87">
        <v>2019</v>
      </c>
      <c r="B87" s="2">
        <v>123624.15</v>
      </c>
      <c r="C87" s="2">
        <v>79196.09</v>
      </c>
      <c r="D87" s="2">
        <v>44428.06</v>
      </c>
      <c r="H87" t="str">
        <f t="shared" si="7"/>
        <v>CD.AA.391100-AFC-GENERAL PLANT-COMP</v>
      </c>
      <c r="I87" t="str">
        <f t="shared" si="8"/>
        <v>391100</v>
      </c>
      <c r="J87" t="str">
        <f t="shared" si="9"/>
        <v>182332 REG ASSET - AFUDC (PIS)</v>
      </c>
      <c r="K87">
        <f t="shared" si="10"/>
        <v>2019</v>
      </c>
      <c r="L87">
        <f t="shared" si="11"/>
        <v>123624.15</v>
      </c>
      <c r="M87">
        <f t="shared" si="13"/>
        <v>-79196.09</v>
      </c>
      <c r="N87" t="str">
        <f t="shared" si="12"/>
        <v>CD.AA</v>
      </c>
    </row>
    <row r="88" spans="1:14" x14ac:dyDescent="0.25">
      <c r="A88">
        <v>2020</v>
      </c>
      <c r="B88" s="2">
        <v>144599.42000000001</v>
      </c>
      <c r="C88" s="2">
        <v>53783.81</v>
      </c>
      <c r="D88" s="2">
        <v>90815.61</v>
      </c>
      <c r="H88" t="str">
        <f t="shared" si="7"/>
        <v>CD.AA.391100-AFC-GENERAL PLANT-COMP</v>
      </c>
      <c r="I88" t="str">
        <f t="shared" si="8"/>
        <v>391100</v>
      </c>
      <c r="J88" t="str">
        <f t="shared" si="9"/>
        <v>182332 REG ASSET - AFUDC (PIS)</v>
      </c>
      <c r="K88">
        <f t="shared" si="10"/>
        <v>2020</v>
      </c>
      <c r="L88">
        <f t="shared" si="11"/>
        <v>144599.42000000001</v>
      </c>
      <c r="M88">
        <f t="shared" si="13"/>
        <v>-53783.81</v>
      </c>
      <c r="N88" t="str">
        <f t="shared" si="12"/>
        <v>CD.AA</v>
      </c>
    </row>
    <row r="89" spans="1:14" x14ac:dyDescent="0.25">
      <c r="A89">
        <v>2021</v>
      </c>
      <c r="B89" s="2">
        <v>2050.4</v>
      </c>
      <c r="C89" s="2">
        <v>225.81</v>
      </c>
      <c r="D89" s="2">
        <v>1824.59</v>
      </c>
      <c r="H89" t="str">
        <f t="shared" si="7"/>
        <v>CD.AA.391100-AFC-GENERAL PLANT-COMP</v>
      </c>
      <c r="I89" t="str">
        <f t="shared" si="8"/>
        <v>391100</v>
      </c>
      <c r="J89" t="str">
        <f t="shared" si="9"/>
        <v>182332 REG ASSET - AFUDC (PIS)</v>
      </c>
      <c r="K89">
        <f t="shared" si="10"/>
        <v>2021</v>
      </c>
      <c r="L89">
        <f t="shared" si="11"/>
        <v>2050.4</v>
      </c>
      <c r="M89">
        <f t="shared" si="13"/>
        <v>-225.81</v>
      </c>
      <c r="N89" t="str">
        <f t="shared" si="12"/>
        <v>CD.AA</v>
      </c>
    </row>
    <row r="90" spans="1:14" x14ac:dyDescent="0.25">
      <c r="A90" t="s">
        <v>15</v>
      </c>
      <c r="B90" s="2">
        <v>982147.73</v>
      </c>
      <c r="C90" s="2">
        <v>825612.62</v>
      </c>
      <c r="D90" s="2">
        <v>156535.10999999999</v>
      </c>
      <c r="H90" t="str">
        <f t="shared" si="7"/>
        <v>CD.AA.391100-AFC-GENERAL PLANT-COMP</v>
      </c>
      <c r="I90" t="str">
        <f t="shared" si="8"/>
        <v>391100</v>
      </c>
      <c r="J90" t="str">
        <f t="shared" si="9"/>
        <v>182332 REG ASSET - AFUDC (PIS)</v>
      </c>
      <c r="K90" t="str">
        <f t="shared" si="10"/>
        <v/>
      </c>
      <c r="L90">
        <f t="shared" si="11"/>
        <v>982147.73</v>
      </c>
      <c r="M90">
        <f t="shared" si="13"/>
        <v>-825612.62</v>
      </c>
      <c r="N90" t="str">
        <f t="shared" si="12"/>
        <v>CD.AA</v>
      </c>
    </row>
    <row r="91" spans="1:14" x14ac:dyDescent="0.25">
      <c r="A91" t="s">
        <v>16</v>
      </c>
      <c r="B91" s="2">
        <v>982147.73</v>
      </c>
      <c r="C91" s="2">
        <v>825612.62</v>
      </c>
      <c r="D91" s="2">
        <v>156535.10999999999</v>
      </c>
      <c r="H91" t="str">
        <f t="shared" si="7"/>
        <v>CD.AA.391100-AFC-GENERAL PLANT-COMP</v>
      </c>
      <c r="I91" t="str">
        <f t="shared" si="8"/>
        <v>391100</v>
      </c>
      <c r="J91" t="str">
        <f t="shared" si="9"/>
        <v>182332 REG ASSET - AFUDC (PIS)</v>
      </c>
      <c r="K91" t="str">
        <f t="shared" si="10"/>
        <v/>
      </c>
      <c r="L91">
        <f t="shared" si="11"/>
        <v>982147.73</v>
      </c>
      <c r="M91">
        <f t="shared" si="13"/>
        <v>-825612.62</v>
      </c>
      <c r="N91" t="str">
        <f t="shared" si="12"/>
        <v>CD.AA</v>
      </c>
    </row>
    <row r="92" spans="1:14" x14ac:dyDescent="0.25">
      <c r="A92" t="s">
        <v>18</v>
      </c>
      <c r="B92" s="2">
        <v>1123356.79</v>
      </c>
      <c r="C92" s="2">
        <v>864277.85</v>
      </c>
      <c r="D92" s="2">
        <v>259078.94</v>
      </c>
      <c r="H92" t="str">
        <f t="shared" si="7"/>
        <v>CD.AA.391100-AFC-GENERAL PLANT-COMP</v>
      </c>
      <c r="I92" t="str">
        <f t="shared" si="8"/>
        <v>391100</v>
      </c>
      <c r="J92" t="str">
        <f t="shared" si="9"/>
        <v>182332 REG ASSET - AFUDC (PIS)</v>
      </c>
      <c r="K92" t="str">
        <f t="shared" si="10"/>
        <v/>
      </c>
      <c r="L92">
        <f t="shared" si="11"/>
        <v>1123356.79</v>
      </c>
      <c r="M92">
        <f t="shared" si="13"/>
        <v>-864277.85</v>
      </c>
      <c r="N92" t="str">
        <f t="shared" si="12"/>
        <v>CD.AA</v>
      </c>
    </row>
    <row r="93" spans="1:14" x14ac:dyDescent="0.25">
      <c r="A93" t="s">
        <v>25</v>
      </c>
      <c r="H93" t="str">
        <f t="shared" si="7"/>
        <v>CD.AA.391101 GENERAL PLANT-COMPUTER</v>
      </c>
      <c r="I93" s="4" t="s">
        <v>96</v>
      </c>
      <c r="J93" t="str">
        <f t="shared" si="9"/>
        <v>182332 REG ASSET - AFUDC (PIS)</v>
      </c>
      <c r="K93" t="str">
        <f t="shared" si="10"/>
        <v/>
      </c>
      <c r="L93">
        <f t="shared" si="11"/>
        <v>0</v>
      </c>
      <c r="M93">
        <f t="shared" si="13"/>
        <v>0</v>
      </c>
      <c r="N93" t="str">
        <f t="shared" si="12"/>
        <v>CD.AA</v>
      </c>
    </row>
    <row r="94" spans="1:14" x14ac:dyDescent="0.25">
      <c r="A94" t="s">
        <v>13</v>
      </c>
      <c r="H94" t="str">
        <f t="shared" si="7"/>
        <v>CD.AA.391101 GENERAL PLANT-COMPUTER</v>
      </c>
      <c r="I94" s="4" t="s">
        <v>96</v>
      </c>
      <c r="J94" t="str">
        <f t="shared" si="9"/>
        <v>101000 PLANT IN SERVICE OWNED</v>
      </c>
      <c r="K94" t="str">
        <f t="shared" si="10"/>
        <v/>
      </c>
      <c r="L94">
        <f t="shared" si="11"/>
        <v>0</v>
      </c>
      <c r="M94">
        <f t="shared" si="13"/>
        <v>0</v>
      </c>
      <c r="N94" t="str">
        <f t="shared" si="12"/>
        <v>CD.AA</v>
      </c>
    </row>
    <row r="95" spans="1:14" x14ac:dyDescent="0.25">
      <c r="A95" t="s">
        <v>26</v>
      </c>
      <c r="H95" t="str">
        <f t="shared" si="7"/>
        <v>CD.AA.391101 GENERAL PLANT-COMPUTER</v>
      </c>
      <c r="I95" s="4" t="s">
        <v>96</v>
      </c>
      <c r="J95" t="str">
        <f t="shared" si="9"/>
        <v>101000 PLANT IN SERVICE OWNED</v>
      </c>
      <c r="K95" t="str">
        <f t="shared" si="10"/>
        <v/>
      </c>
      <c r="L95">
        <f t="shared" si="11"/>
        <v>0</v>
      </c>
      <c r="M95">
        <f t="shared" si="13"/>
        <v>0</v>
      </c>
      <c r="N95" t="str">
        <f t="shared" si="12"/>
        <v>CD.AA</v>
      </c>
    </row>
    <row r="96" spans="1:14" x14ac:dyDescent="0.25">
      <c r="A96">
        <v>2014</v>
      </c>
      <c r="B96" s="2">
        <v>18081.3</v>
      </c>
      <c r="C96" s="2">
        <v>10095.39</v>
      </c>
      <c r="D96" s="2">
        <v>7985.91</v>
      </c>
      <c r="H96" t="str">
        <f t="shared" si="7"/>
        <v>CD.AA.391101 GENERAL PLANT-COMPUTER</v>
      </c>
      <c r="I96" s="4" t="s">
        <v>96</v>
      </c>
      <c r="J96" t="str">
        <f t="shared" si="9"/>
        <v>101000 PLANT IN SERVICE OWNED</v>
      </c>
      <c r="K96">
        <f t="shared" si="10"/>
        <v>2014</v>
      </c>
      <c r="L96">
        <f t="shared" si="11"/>
        <v>18081.3</v>
      </c>
      <c r="M96">
        <f t="shared" si="13"/>
        <v>-10095.39</v>
      </c>
      <c r="N96" t="str">
        <f t="shared" si="12"/>
        <v>CD.AA</v>
      </c>
    </row>
    <row r="97" spans="1:14" x14ac:dyDescent="0.25">
      <c r="A97">
        <v>2017</v>
      </c>
      <c r="B97" s="2">
        <v>85721.97</v>
      </c>
      <c r="C97" s="2">
        <v>73030.91</v>
      </c>
      <c r="D97" s="2">
        <v>12691.06</v>
      </c>
      <c r="H97" t="str">
        <f t="shared" si="7"/>
        <v>CD.AA.391101 GENERAL PLANT-COMPUTER</v>
      </c>
      <c r="I97" s="4" t="s">
        <v>96</v>
      </c>
      <c r="J97" t="str">
        <f t="shared" si="9"/>
        <v>101000 PLANT IN SERVICE OWNED</v>
      </c>
      <c r="K97">
        <f t="shared" si="10"/>
        <v>2017</v>
      </c>
      <c r="L97">
        <f t="shared" si="11"/>
        <v>85721.97</v>
      </c>
      <c r="M97">
        <f t="shared" si="13"/>
        <v>-73030.91</v>
      </c>
      <c r="N97" t="str">
        <f t="shared" si="12"/>
        <v>CD.AA</v>
      </c>
    </row>
    <row r="98" spans="1:14" x14ac:dyDescent="0.25">
      <c r="A98" t="s">
        <v>15</v>
      </c>
      <c r="B98" s="2">
        <v>103803.27</v>
      </c>
      <c r="C98" s="2">
        <v>83126.3</v>
      </c>
      <c r="D98" s="2">
        <v>20676.97</v>
      </c>
      <c r="H98" t="str">
        <f t="shared" si="7"/>
        <v>CD.AA.391101 GENERAL PLANT-COMPUTER</v>
      </c>
      <c r="I98" s="4" t="s">
        <v>96</v>
      </c>
      <c r="J98" t="str">
        <f t="shared" si="9"/>
        <v>101000 PLANT IN SERVICE OWNED</v>
      </c>
      <c r="K98" t="str">
        <f t="shared" si="10"/>
        <v/>
      </c>
      <c r="L98">
        <f t="shared" si="11"/>
        <v>103803.27</v>
      </c>
      <c r="M98">
        <f t="shared" si="13"/>
        <v>-83126.3</v>
      </c>
      <c r="N98" t="str">
        <f t="shared" si="12"/>
        <v>CD.AA</v>
      </c>
    </row>
    <row r="99" spans="1:14" x14ac:dyDescent="0.25">
      <c r="A99" t="s">
        <v>16</v>
      </c>
      <c r="B99" s="2">
        <v>103803.27</v>
      </c>
      <c r="C99" s="2">
        <v>83126.3</v>
      </c>
      <c r="D99" s="2">
        <v>20676.97</v>
      </c>
      <c r="H99" t="str">
        <f t="shared" si="7"/>
        <v>CD.AA.391101 GENERAL PLANT-COMPUTER</v>
      </c>
      <c r="I99" s="4" t="s">
        <v>96</v>
      </c>
      <c r="J99" t="str">
        <f t="shared" si="9"/>
        <v>101000 PLANT IN SERVICE OWNED</v>
      </c>
      <c r="K99" t="str">
        <f t="shared" si="10"/>
        <v/>
      </c>
      <c r="L99">
        <f t="shared" si="11"/>
        <v>103803.27</v>
      </c>
      <c r="M99">
        <f t="shared" si="13"/>
        <v>-83126.3</v>
      </c>
      <c r="N99" t="str">
        <f t="shared" si="12"/>
        <v>CD.AA</v>
      </c>
    </row>
    <row r="100" spans="1:14" x14ac:dyDescent="0.25">
      <c r="A100" t="s">
        <v>17</v>
      </c>
      <c r="H100" t="str">
        <f t="shared" si="7"/>
        <v>CD.AA.391101 GENERAL PLANT-COMPUTER</v>
      </c>
      <c r="I100" s="4" t="s">
        <v>96</v>
      </c>
      <c r="J100" t="str">
        <f t="shared" si="9"/>
        <v>106000 CCNC (PP)</v>
      </c>
      <c r="K100" t="str">
        <f t="shared" si="10"/>
        <v/>
      </c>
      <c r="L100">
        <f t="shared" si="11"/>
        <v>0</v>
      </c>
      <c r="M100">
        <f t="shared" si="13"/>
        <v>0</v>
      </c>
      <c r="N100" t="str">
        <f t="shared" si="12"/>
        <v>CD.AA</v>
      </c>
    </row>
    <row r="101" spans="1:14" x14ac:dyDescent="0.25">
      <c r="A101" t="s">
        <v>26</v>
      </c>
      <c r="H101" t="str">
        <f t="shared" si="7"/>
        <v>CD.AA.391101 GENERAL PLANT-COMPUTER</v>
      </c>
      <c r="I101" s="4" t="s">
        <v>96</v>
      </c>
      <c r="J101" t="str">
        <f t="shared" si="9"/>
        <v>106000 CCNC (PP)</v>
      </c>
      <c r="K101" t="str">
        <f t="shared" si="10"/>
        <v/>
      </c>
      <c r="L101">
        <f t="shared" si="11"/>
        <v>0</v>
      </c>
      <c r="M101">
        <f t="shared" si="13"/>
        <v>0</v>
      </c>
      <c r="N101" t="str">
        <f t="shared" si="12"/>
        <v>CD.AA</v>
      </c>
    </row>
    <row r="102" spans="1:14" x14ac:dyDescent="0.25">
      <c r="A102">
        <v>2021</v>
      </c>
      <c r="B102" s="2">
        <v>150436.49</v>
      </c>
      <c r="C102" s="2">
        <v>16771.52</v>
      </c>
      <c r="D102" s="2">
        <v>133664.97</v>
      </c>
      <c r="H102" t="str">
        <f t="shared" si="7"/>
        <v>CD.AA.391101 GENERAL PLANT-COMPUTER</v>
      </c>
      <c r="I102" s="4" t="s">
        <v>96</v>
      </c>
      <c r="J102" t="str">
        <f t="shared" si="9"/>
        <v>106000 CCNC (PP)</v>
      </c>
      <c r="K102">
        <f t="shared" si="10"/>
        <v>2021</v>
      </c>
      <c r="L102">
        <f t="shared" si="11"/>
        <v>150436.49</v>
      </c>
      <c r="M102">
        <f t="shared" si="13"/>
        <v>-16771.52</v>
      </c>
      <c r="N102" t="str">
        <f t="shared" si="12"/>
        <v>CD.AA</v>
      </c>
    </row>
    <row r="103" spans="1:14" x14ac:dyDescent="0.25">
      <c r="A103" t="s">
        <v>15</v>
      </c>
      <c r="B103" s="2">
        <v>150436.49</v>
      </c>
      <c r="C103" s="2">
        <v>16771.52</v>
      </c>
      <c r="D103" s="2">
        <v>133664.97</v>
      </c>
      <c r="H103" t="str">
        <f t="shared" si="7"/>
        <v>CD.AA.391101 GENERAL PLANT-COMPUTER</v>
      </c>
      <c r="I103" s="4" t="s">
        <v>96</v>
      </c>
      <c r="J103" t="str">
        <f t="shared" si="9"/>
        <v>106000 CCNC (PP)</v>
      </c>
      <c r="K103" t="str">
        <f t="shared" si="10"/>
        <v/>
      </c>
      <c r="L103">
        <f t="shared" si="11"/>
        <v>150436.49</v>
      </c>
      <c r="M103">
        <f t="shared" si="13"/>
        <v>-16771.52</v>
      </c>
      <c r="N103" t="str">
        <f t="shared" si="12"/>
        <v>CD.AA</v>
      </c>
    </row>
    <row r="104" spans="1:14" x14ac:dyDescent="0.25">
      <c r="A104" t="s">
        <v>16</v>
      </c>
      <c r="B104" s="2">
        <v>150436.49</v>
      </c>
      <c r="C104" s="2">
        <v>16771.52</v>
      </c>
      <c r="D104" s="2">
        <v>133664.97</v>
      </c>
      <c r="H104" t="str">
        <f t="shared" si="7"/>
        <v>CD.AA.391101 GENERAL PLANT-COMPUTER</v>
      </c>
      <c r="I104" s="4" t="s">
        <v>96</v>
      </c>
      <c r="J104" t="str">
        <f t="shared" si="9"/>
        <v>106000 CCNC (PP)</v>
      </c>
      <c r="K104" t="str">
        <f t="shared" si="10"/>
        <v/>
      </c>
      <c r="L104">
        <f t="shared" si="11"/>
        <v>150436.49</v>
      </c>
      <c r="M104">
        <f t="shared" si="13"/>
        <v>-16771.52</v>
      </c>
      <c r="N104" t="str">
        <f t="shared" si="12"/>
        <v>CD.AA</v>
      </c>
    </row>
    <row r="105" spans="1:14" x14ac:dyDescent="0.25">
      <c r="A105" t="s">
        <v>18</v>
      </c>
      <c r="B105" s="2">
        <v>254239.76</v>
      </c>
      <c r="C105" s="2">
        <v>99897.82</v>
      </c>
      <c r="D105" s="2">
        <v>154341.94</v>
      </c>
      <c r="H105" t="str">
        <f t="shared" si="7"/>
        <v>CD.AA.391101 GENERAL PLANT-COMPUTER</v>
      </c>
      <c r="I105" s="4" t="s">
        <v>96</v>
      </c>
      <c r="J105" t="str">
        <f t="shared" si="9"/>
        <v>106000 CCNC (PP)</v>
      </c>
      <c r="K105" t="str">
        <f t="shared" si="10"/>
        <v/>
      </c>
      <c r="L105">
        <f t="shared" si="11"/>
        <v>254239.76</v>
      </c>
      <c r="M105">
        <f t="shared" si="13"/>
        <v>-99897.82</v>
      </c>
      <c r="N105" t="str">
        <f t="shared" si="12"/>
        <v>CD.AA</v>
      </c>
    </row>
    <row r="106" spans="1:14" x14ac:dyDescent="0.25">
      <c r="A106" t="s">
        <v>27</v>
      </c>
      <c r="H106" t="str">
        <f t="shared" si="7"/>
        <v>CD.AA.391101-AFC-GENERAL PLANT-COMP</v>
      </c>
      <c r="I106" s="4" t="s">
        <v>96</v>
      </c>
      <c r="J106" t="str">
        <f t="shared" si="9"/>
        <v>106000 CCNC (PP)</v>
      </c>
      <c r="K106" t="str">
        <f t="shared" si="10"/>
        <v/>
      </c>
      <c r="L106">
        <f t="shared" si="11"/>
        <v>0</v>
      </c>
      <c r="M106">
        <f t="shared" si="13"/>
        <v>0</v>
      </c>
      <c r="N106" t="str">
        <f t="shared" si="12"/>
        <v>CD.AA</v>
      </c>
    </row>
    <row r="107" spans="1:14" x14ac:dyDescent="0.25">
      <c r="A107" t="s">
        <v>20</v>
      </c>
      <c r="H107" t="str">
        <f t="shared" si="7"/>
        <v>CD.AA.391101-AFC-GENERAL PLANT-COMP</v>
      </c>
      <c r="I107" s="4" t="s">
        <v>96</v>
      </c>
      <c r="J107" t="str">
        <f t="shared" si="9"/>
        <v>182332 REG ASSET - AFUDC (CCNC)</v>
      </c>
      <c r="K107" t="str">
        <f t="shared" si="10"/>
        <v/>
      </c>
      <c r="L107">
        <f t="shared" si="11"/>
        <v>0</v>
      </c>
      <c r="M107">
        <f t="shared" si="13"/>
        <v>0</v>
      </c>
      <c r="N107" t="str">
        <f t="shared" si="12"/>
        <v>CD.AA</v>
      </c>
    </row>
    <row r="108" spans="1:14" x14ac:dyDescent="0.25">
      <c r="A108" t="s">
        <v>26</v>
      </c>
      <c r="H108" t="str">
        <f t="shared" si="7"/>
        <v>CD.AA.391101-AFC-GENERAL PLANT-COMP</v>
      </c>
      <c r="I108" s="4" t="s">
        <v>96</v>
      </c>
      <c r="J108" t="str">
        <f t="shared" si="9"/>
        <v>182332 REG ASSET - AFUDC (CCNC)</v>
      </c>
      <c r="K108" t="str">
        <f t="shared" si="10"/>
        <v/>
      </c>
      <c r="L108">
        <f t="shared" si="11"/>
        <v>0</v>
      </c>
      <c r="M108">
        <f t="shared" si="13"/>
        <v>0</v>
      </c>
      <c r="N108" t="str">
        <f t="shared" si="12"/>
        <v>CD.AA</v>
      </c>
    </row>
    <row r="109" spans="1:14" x14ac:dyDescent="0.25">
      <c r="A109">
        <v>2021</v>
      </c>
      <c r="B109" s="2">
        <v>991.13</v>
      </c>
      <c r="C109" s="2">
        <v>62.99</v>
      </c>
      <c r="D109" s="2">
        <v>928.14</v>
      </c>
      <c r="H109" t="str">
        <f t="shared" si="7"/>
        <v>CD.AA.391101-AFC-GENERAL PLANT-COMP</v>
      </c>
      <c r="I109" s="4" t="s">
        <v>96</v>
      </c>
      <c r="J109" t="str">
        <f t="shared" si="9"/>
        <v>182332 REG ASSET - AFUDC (CCNC)</v>
      </c>
      <c r="K109">
        <f t="shared" si="10"/>
        <v>2021</v>
      </c>
      <c r="L109">
        <f t="shared" si="11"/>
        <v>991.13</v>
      </c>
      <c r="M109">
        <f t="shared" si="13"/>
        <v>-62.99</v>
      </c>
      <c r="N109" t="str">
        <f t="shared" si="12"/>
        <v>CD.AA</v>
      </c>
    </row>
    <row r="110" spans="1:14" x14ac:dyDescent="0.25">
      <c r="A110" t="s">
        <v>15</v>
      </c>
      <c r="B110" s="2">
        <v>991.13</v>
      </c>
      <c r="C110" s="2">
        <v>62.99</v>
      </c>
      <c r="D110" s="2">
        <v>928.14</v>
      </c>
      <c r="H110" t="str">
        <f t="shared" si="7"/>
        <v>CD.AA.391101-AFC-GENERAL PLANT-COMP</v>
      </c>
      <c r="I110" s="4" t="s">
        <v>96</v>
      </c>
      <c r="J110" t="str">
        <f t="shared" si="9"/>
        <v>182332 REG ASSET - AFUDC (CCNC)</v>
      </c>
      <c r="K110" t="str">
        <f t="shared" si="10"/>
        <v/>
      </c>
      <c r="L110">
        <f t="shared" si="11"/>
        <v>991.13</v>
      </c>
      <c r="M110">
        <f t="shared" si="13"/>
        <v>-62.99</v>
      </c>
      <c r="N110" t="str">
        <f t="shared" si="12"/>
        <v>CD.AA</v>
      </c>
    </row>
    <row r="111" spans="1:14" x14ac:dyDescent="0.25">
      <c r="A111" t="s">
        <v>16</v>
      </c>
      <c r="B111" s="2">
        <v>991.13</v>
      </c>
      <c r="C111" s="2">
        <v>62.99</v>
      </c>
      <c r="D111" s="2">
        <v>928.14</v>
      </c>
      <c r="H111" t="str">
        <f t="shared" si="7"/>
        <v>CD.AA.391101-AFC-GENERAL PLANT-COMP</v>
      </c>
      <c r="I111" s="4" t="s">
        <v>96</v>
      </c>
      <c r="J111" t="str">
        <f t="shared" si="9"/>
        <v>182332 REG ASSET - AFUDC (CCNC)</v>
      </c>
      <c r="K111" t="str">
        <f t="shared" si="10"/>
        <v/>
      </c>
      <c r="L111">
        <f t="shared" si="11"/>
        <v>991.13</v>
      </c>
      <c r="M111">
        <f t="shared" si="13"/>
        <v>-62.99</v>
      </c>
      <c r="N111" t="str">
        <f t="shared" si="12"/>
        <v>CD.AA</v>
      </c>
    </row>
    <row r="112" spans="1:14" x14ac:dyDescent="0.25">
      <c r="A112" t="s">
        <v>21</v>
      </c>
      <c r="H112" t="str">
        <f t="shared" si="7"/>
        <v>CD.AA.391101-AFC-GENERAL PLANT-COMP</v>
      </c>
      <c r="I112" s="4" t="s">
        <v>96</v>
      </c>
      <c r="J112" t="str">
        <f t="shared" si="9"/>
        <v>182332 REG ASSET - AFUDC (PIS)</v>
      </c>
      <c r="K112" t="str">
        <f t="shared" si="10"/>
        <v/>
      </c>
      <c r="L112">
        <f t="shared" si="11"/>
        <v>0</v>
      </c>
      <c r="M112">
        <f t="shared" si="13"/>
        <v>0</v>
      </c>
      <c r="N112" t="str">
        <f t="shared" si="12"/>
        <v>CD.AA</v>
      </c>
    </row>
    <row r="113" spans="1:14" x14ac:dyDescent="0.25">
      <c r="A113" t="s">
        <v>26</v>
      </c>
      <c r="H113" t="str">
        <f t="shared" si="7"/>
        <v>CD.AA.391101-AFC-GENERAL PLANT-COMP</v>
      </c>
      <c r="I113" s="4" t="s">
        <v>96</v>
      </c>
      <c r="J113" t="str">
        <f t="shared" si="9"/>
        <v>182332 REG ASSET - AFUDC (PIS)</v>
      </c>
      <c r="K113" t="str">
        <f t="shared" si="10"/>
        <v/>
      </c>
      <c r="L113">
        <f t="shared" si="11"/>
        <v>0</v>
      </c>
      <c r="M113">
        <f t="shared" si="13"/>
        <v>0</v>
      </c>
      <c r="N113" t="str">
        <f t="shared" si="12"/>
        <v>CD.AA</v>
      </c>
    </row>
    <row r="114" spans="1:14" x14ac:dyDescent="0.25">
      <c r="A114">
        <v>2012</v>
      </c>
      <c r="B114" s="2">
        <v>7159.69</v>
      </c>
      <c r="C114" s="2">
        <v>6622.73</v>
      </c>
      <c r="D114" s="2">
        <v>536.96</v>
      </c>
      <c r="H114" t="str">
        <f t="shared" si="7"/>
        <v>CD.AA.391101-AFC-GENERAL PLANT-COMP</v>
      </c>
      <c r="I114" s="4" t="s">
        <v>96</v>
      </c>
      <c r="J114" t="str">
        <f t="shared" si="9"/>
        <v>182332 REG ASSET - AFUDC (PIS)</v>
      </c>
      <c r="K114">
        <f t="shared" si="10"/>
        <v>2012</v>
      </c>
      <c r="L114">
        <f t="shared" si="11"/>
        <v>7159.69</v>
      </c>
      <c r="M114">
        <f t="shared" si="13"/>
        <v>-6622.73</v>
      </c>
      <c r="N114" t="str">
        <f t="shared" si="12"/>
        <v>CD.AA</v>
      </c>
    </row>
    <row r="115" spans="1:14" x14ac:dyDescent="0.25">
      <c r="A115">
        <v>2014</v>
      </c>
      <c r="B115" s="2">
        <v>1787.64</v>
      </c>
      <c r="C115" s="2">
        <v>998.08</v>
      </c>
      <c r="D115" s="2">
        <v>789.56</v>
      </c>
      <c r="H115" t="str">
        <f t="shared" si="7"/>
        <v>CD.AA.391101-AFC-GENERAL PLANT-COMP</v>
      </c>
      <c r="I115" s="4" t="s">
        <v>96</v>
      </c>
      <c r="J115" t="str">
        <f t="shared" si="9"/>
        <v>182332 REG ASSET - AFUDC (PIS)</v>
      </c>
      <c r="K115">
        <f t="shared" si="10"/>
        <v>2014</v>
      </c>
      <c r="L115">
        <f t="shared" si="11"/>
        <v>1787.64</v>
      </c>
      <c r="M115">
        <f t="shared" si="13"/>
        <v>-998.08</v>
      </c>
      <c r="N115" t="str">
        <f t="shared" si="12"/>
        <v>CD.AA</v>
      </c>
    </row>
    <row r="116" spans="1:14" x14ac:dyDescent="0.25">
      <c r="A116" t="s">
        <v>15</v>
      </c>
      <c r="B116" s="2">
        <v>8947.33</v>
      </c>
      <c r="C116" s="2">
        <v>7620.81</v>
      </c>
      <c r="D116" s="2">
        <v>1326.52</v>
      </c>
      <c r="H116" t="str">
        <f t="shared" si="7"/>
        <v>CD.AA.391101-AFC-GENERAL PLANT-COMP</v>
      </c>
      <c r="I116" s="4" t="s">
        <v>96</v>
      </c>
      <c r="J116" t="str">
        <f t="shared" si="9"/>
        <v>182332 REG ASSET - AFUDC (PIS)</v>
      </c>
      <c r="K116" t="str">
        <f t="shared" si="10"/>
        <v/>
      </c>
      <c r="L116">
        <f t="shared" si="11"/>
        <v>8947.33</v>
      </c>
      <c r="M116">
        <f t="shared" si="13"/>
        <v>-7620.81</v>
      </c>
      <c r="N116" t="str">
        <f t="shared" si="12"/>
        <v>CD.AA</v>
      </c>
    </row>
    <row r="117" spans="1:14" x14ac:dyDescent="0.25">
      <c r="A117" t="s">
        <v>16</v>
      </c>
      <c r="B117" s="2">
        <v>8947.33</v>
      </c>
      <c r="C117" s="2">
        <v>7620.81</v>
      </c>
      <c r="D117" s="2">
        <v>1326.52</v>
      </c>
      <c r="H117" t="str">
        <f t="shared" si="7"/>
        <v>CD.AA.391101-AFC-GENERAL PLANT-COMP</v>
      </c>
      <c r="I117" s="4" t="s">
        <v>96</v>
      </c>
      <c r="J117" t="str">
        <f t="shared" si="9"/>
        <v>182332 REG ASSET - AFUDC (PIS)</v>
      </c>
      <c r="K117" t="str">
        <f t="shared" si="10"/>
        <v/>
      </c>
      <c r="L117">
        <f t="shared" si="11"/>
        <v>8947.33</v>
      </c>
      <c r="M117">
        <f t="shared" si="13"/>
        <v>-7620.81</v>
      </c>
      <c r="N117" t="str">
        <f t="shared" si="12"/>
        <v>CD.AA</v>
      </c>
    </row>
    <row r="118" spans="1:14" x14ac:dyDescent="0.25">
      <c r="A118" t="s">
        <v>18</v>
      </c>
      <c r="B118" s="2">
        <v>9938.4599999999991</v>
      </c>
      <c r="C118" s="2">
        <v>7683.8</v>
      </c>
      <c r="D118" s="2">
        <v>2254.66</v>
      </c>
      <c r="H118" t="str">
        <f t="shared" si="7"/>
        <v>CD.AA.391101-AFC-GENERAL PLANT-COMP</v>
      </c>
      <c r="I118" s="4" t="s">
        <v>96</v>
      </c>
      <c r="J118" t="str">
        <f t="shared" si="9"/>
        <v>182332 REG ASSET - AFUDC (PIS)</v>
      </c>
      <c r="K118" t="str">
        <f t="shared" si="10"/>
        <v/>
      </c>
      <c r="L118">
        <f t="shared" si="11"/>
        <v>9938.4599999999991</v>
      </c>
      <c r="M118">
        <f t="shared" si="13"/>
        <v>-7683.8</v>
      </c>
      <c r="N118" t="str">
        <f t="shared" si="12"/>
        <v>CD.AA</v>
      </c>
    </row>
    <row r="119" spans="1:14" x14ac:dyDescent="0.25">
      <c r="A119" t="s">
        <v>28</v>
      </c>
      <c r="H119" t="str">
        <f t="shared" si="7"/>
        <v>CD.AA.391120 GENERAL PLANT-COMPUTER</v>
      </c>
      <c r="I119" t="str">
        <f t="shared" si="8"/>
        <v>391120</v>
      </c>
      <c r="J119" t="str">
        <f t="shared" si="9"/>
        <v>182332 REG ASSET - AFUDC (PIS)</v>
      </c>
      <c r="K119" t="str">
        <f t="shared" si="10"/>
        <v/>
      </c>
      <c r="L119">
        <f t="shared" si="11"/>
        <v>0</v>
      </c>
      <c r="M119">
        <f t="shared" si="13"/>
        <v>0</v>
      </c>
      <c r="N119" t="str">
        <f t="shared" si="12"/>
        <v>CD.AA</v>
      </c>
    </row>
    <row r="120" spans="1:14" x14ac:dyDescent="0.25">
      <c r="A120" t="s">
        <v>13</v>
      </c>
      <c r="H120" t="str">
        <f t="shared" si="7"/>
        <v>CD.AA.391120 GENERAL PLANT-COMPUTER</v>
      </c>
      <c r="I120" t="str">
        <f t="shared" si="8"/>
        <v>391120</v>
      </c>
      <c r="J120" t="str">
        <f t="shared" si="9"/>
        <v>101000 PLANT IN SERVICE OWNED</v>
      </c>
      <c r="K120" t="str">
        <f t="shared" si="10"/>
        <v/>
      </c>
      <c r="L120">
        <f t="shared" si="11"/>
        <v>0</v>
      </c>
      <c r="M120">
        <f t="shared" si="13"/>
        <v>0</v>
      </c>
      <c r="N120" t="str">
        <f t="shared" si="12"/>
        <v>CD.AA</v>
      </c>
    </row>
    <row r="121" spans="1:14" x14ac:dyDescent="0.25">
      <c r="A121" t="s">
        <v>29</v>
      </c>
      <c r="H121" t="str">
        <f t="shared" si="7"/>
        <v>CD.AA.391120 GENERAL PLANT-COMPUTER</v>
      </c>
      <c r="I121" t="str">
        <f t="shared" si="8"/>
        <v>391120</v>
      </c>
      <c r="J121" t="str">
        <f t="shared" si="9"/>
        <v>101000 PLANT IN SERVICE OWNED</v>
      </c>
      <c r="K121" t="str">
        <f t="shared" si="10"/>
        <v/>
      </c>
      <c r="L121">
        <f t="shared" si="11"/>
        <v>0</v>
      </c>
      <c r="M121">
        <f t="shared" si="13"/>
        <v>0</v>
      </c>
      <c r="N121" t="str">
        <f t="shared" si="12"/>
        <v>CD.AA</v>
      </c>
    </row>
    <row r="122" spans="1:14" x14ac:dyDescent="0.25">
      <c r="A122">
        <v>2017</v>
      </c>
      <c r="B122" s="2">
        <v>2637348.63</v>
      </c>
      <c r="C122" s="2">
        <v>2456129.2799999998</v>
      </c>
      <c r="D122" s="2">
        <v>181219.35</v>
      </c>
      <c r="H122" t="str">
        <f t="shared" si="7"/>
        <v>CD.AA.391120 GENERAL PLANT-COMPUTER</v>
      </c>
      <c r="I122" t="str">
        <f t="shared" si="8"/>
        <v>391120</v>
      </c>
      <c r="J122" t="str">
        <f t="shared" si="9"/>
        <v>101000 PLANT IN SERVICE OWNED</v>
      </c>
      <c r="K122">
        <f t="shared" si="10"/>
        <v>2017</v>
      </c>
      <c r="L122">
        <f t="shared" si="11"/>
        <v>2637348.63</v>
      </c>
      <c r="M122">
        <f t="shared" si="13"/>
        <v>-2456129.2799999998</v>
      </c>
      <c r="N122" t="str">
        <f t="shared" si="12"/>
        <v>CD.AA</v>
      </c>
    </row>
    <row r="123" spans="1:14" x14ac:dyDescent="0.25">
      <c r="A123" t="s">
        <v>15</v>
      </c>
      <c r="B123" s="2">
        <v>2637348.63</v>
      </c>
      <c r="C123" s="2">
        <v>2456129.2799999998</v>
      </c>
      <c r="D123" s="2">
        <v>181219.35</v>
      </c>
      <c r="H123" t="str">
        <f t="shared" si="7"/>
        <v>CD.AA.391120 GENERAL PLANT-COMPUTER</v>
      </c>
      <c r="I123" t="str">
        <f t="shared" si="8"/>
        <v>391120</v>
      </c>
      <c r="J123" t="str">
        <f t="shared" si="9"/>
        <v>101000 PLANT IN SERVICE OWNED</v>
      </c>
      <c r="K123" t="str">
        <f t="shared" si="10"/>
        <v/>
      </c>
      <c r="L123">
        <f t="shared" si="11"/>
        <v>2637348.63</v>
      </c>
      <c r="M123">
        <f t="shared" si="13"/>
        <v>-2456129.2799999998</v>
      </c>
      <c r="N123" t="str">
        <f t="shared" si="12"/>
        <v>CD.AA</v>
      </c>
    </row>
    <row r="124" spans="1:14" x14ac:dyDescent="0.25">
      <c r="A124" t="s">
        <v>16</v>
      </c>
      <c r="B124" s="2">
        <v>2637348.63</v>
      </c>
      <c r="C124" s="2">
        <v>2456129.2799999998</v>
      </c>
      <c r="D124" s="2">
        <v>181219.35</v>
      </c>
      <c r="H124" t="str">
        <f t="shared" si="7"/>
        <v>CD.AA.391120 GENERAL PLANT-COMPUTER</v>
      </c>
      <c r="I124" t="str">
        <f t="shared" si="8"/>
        <v>391120</v>
      </c>
      <c r="J124" t="str">
        <f t="shared" si="9"/>
        <v>101000 PLANT IN SERVICE OWNED</v>
      </c>
      <c r="K124" t="str">
        <f t="shared" si="10"/>
        <v/>
      </c>
      <c r="L124">
        <f t="shared" si="11"/>
        <v>2637348.63</v>
      </c>
      <c r="M124">
        <f t="shared" si="13"/>
        <v>-2456129.2799999998</v>
      </c>
      <c r="N124" t="str">
        <f t="shared" si="12"/>
        <v>CD.AA</v>
      </c>
    </row>
    <row r="125" spans="1:14" x14ac:dyDescent="0.25">
      <c r="A125" t="s">
        <v>18</v>
      </c>
      <c r="B125" s="2">
        <v>2637348.63</v>
      </c>
      <c r="C125" s="2">
        <v>2456129.2799999998</v>
      </c>
      <c r="D125" s="2">
        <v>181219.35</v>
      </c>
      <c r="H125" t="str">
        <f t="shared" si="7"/>
        <v>CD.AA.391120 GENERAL PLANT-COMPUTER</v>
      </c>
      <c r="I125" t="str">
        <f t="shared" si="8"/>
        <v>391120</v>
      </c>
      <c r="J125" t="str">
        <f t="shared" si="9"/>
        <v>101000 PLANT IN SERVICE OWNED</v>
      </c>
      <c r="K125" t="str">
        <f t="shared" si="10"/>
        <v/>
      </c>
      <c r="L125">
        <f t="shared" si="11"/>
        <v>2637348.63</v>
      </c>
      <c r="M125">
        <f t="shared" si="13"/>
        <v>-2456129.2799999998</v>
      </c>
      <c r="N125" t="str">
        <f t="shared" si="12"/>
        <v>CD.AA</v>
      </c>
    </row>
    <row r="126" spans="1:14" x14ac:dyDescent="0.25">
      <c r="A126" t="s">
        <v>30</v>
      </c>
      <c r="H126" t="str">
        <f t="shared" si="7"/>
        <v>CD.AA.391121 GENERAL PLANT-COMPUTER</v>
      </c>
      <c r="I126" t="str">
        <f t="shared" si="8"/>
        <v>391121</v>
      </c>
      <c r="J126" t="str">
        <f t="shared" si="9"/>
        <v>101000 PLANT IN SERVICE OWNED</v>
      </c>
      <c r="K126" t="str">
        <f t="shared" si="10"/>
        <v/>
      </c>
      <c r="L126">
        <f t="shared" si="11"/>
        <v>0</v>
      </c>
      <c r="M126">
        <f t="shared" si="13"/>
        <v>0</v>
      </c>
      <c r="N126" t="str">
        <f t="shared" si="12"/>
        <v>CD.AA</v>
      </c>
    </row>
    <row r="127" spans="1:14" x14ac:dyDescent="0.25">
      <c r="A127" t="s">
        <v>17</v>
      </c>
      <c r="H127" t="str">
        <f t="shared" si="7"/>
        <v>CD.AA.391121 GENERAL PLANT-COMPUTER</v>
      </c>
      <c r="I127" t="str">
        <f t="shared" si="8"/>
        <v>391121</v>
      </c>
      <c r="J127" t="str">
        <f t="shared" si="9"/>
        <v>106000 CCNC (PP)</v>
      </c>
      <c r="K127" t="str">
        <f t="shared" si="10"/>
        <v/>
      </c>
      <c r="L127">
        <f t="shared" si="11"/>
        <v>0</v>
      </c>
      <c r="M127">
        <f t="shared" si="13"/>
        <v>0</v>
      </c>
      <c r="N127" t="str">
        <f t="shared" si="12"/>
        <v>CD.AA</v>
      </c>
    </row>
    <row r="128" spans="1:14" x14ac:dyDescent="0.25">
      <c r="A128" t="s">
        <v>31</v>
      </c>
      <c r="H128" t="str">
        <f t="shared" si="7"/>
        <v>CD.AA.391121 GENERAL PLANT-COMPUTER</v>
      </c>
      <c r="I128" t="str">
        <f t="shared" si="8"/>
        <v>391121</v>
      </c>
      <c r="J128" t="str">
        <f t="shared" si="9"/>
        <v>106000 CCNC (PP)</v>
      </c>
      <c r="K128" t="str">
        <f t="shared" si="10"/>
        <v/>
      </c>
      <c r="L128">
        <f t="shared" si="11"/>
        <v>0</v>
      </c>
      <c r="M128">
        <f t="shared" si="13"/>
        <v>0</v>
      </c>
      <c r="N128" t="str">
        <f t="shared" si="12"/>
        <v>CD.AA</v>
      </c>
    </row>
    <row r="129" spans="1:14" x14ac:dyDescent="0.25">
      <c r="A129">
        <v>2018</v>
      </c>
      <c r="B129" s="2">
        <v>99894.6</v>
      </c>
      <c r="C129" s="2">
        <v>56882.96</v>
      </c>
      <c r="D129" s="2">
        <v>43011.64</v>
      </c>
      <c r="H129" t="str">
        <f t="shared" si="7"/>
        <v>CD.AA.391121 GENERAL PLANT-COMPUTER</v>
      </c>
      <c r="I129" t="str">
        <f t="shared" si="8"/>
        <v>391121</v>
      </c>
      <c r="J129" t="str">
        <f t="shared" si="9"/>
        <v>106000 CCNC (PP)</v>
      </c>
      <c r="K129">
        <f t="shared" si="10"/>
        <v>2018</v>
      </c>
      <c r="L129" s="116">
        <f t="shared" si="11"/>
        <v>99894.6</v>
      </c>
      <c r="M129" s="16">
        <f t="shared" si="13"/>
        <v>-56882.96</v>
      </c>
      <c r="N129" t="str">
        <f t="shared" si="12"/>
        <v>CD.AA</v>
      </c>
    </row>
    <row r="130" spans="1:14" x14ac:dyDescent="0.25">
      <c r="A130" t="s">
        <v>15</v>
      </c>
      <c r="B130" s="2">
        <v>99894.6</v>
      </c>
      <c r="C130" s="2">
        <v>56882.96</v>
      </c>
      <c r="D130" s="2">
        <v>43011.64</v>
      </c>
      <c r="H130" t="str">
        <f t="shared" si="7"/>
        <v>CD.AA.391121 GENERAL PLANT-COMPUTER</v>
      </c>
      <c r="I130" t="str">
        <f t="shared" si="8"/>
        <v>391121</v>
      </c>
      <c r="J130" t="str">
        <f t="shared" si="9"/>
        <v>106000 CCNC (PP)</v>
      </c>
      <c r="K130" t="str">
        <f t="shared" si="10"/>
        <v/>
      </c>
      <c r="L130">
        <f t="shared" si="11"/>
        <v>99894.6</v>
      </c>
      <c r="M130">
        <f t="shared" si="13"/>
        <v>-56882.96</v>
      </c>
      <c r="N130" t="str">
        <f t="shared" si="12"/>
        <v>CD.AA</v>
      </c>
    </row>
    <row r="131" spans="1:14" x14ac:dyDescent="0.25">
      <c r="A131" t="s">
        <v>16</v>
      </c>
      <c r="B131" s="2">
        <v>99894.6</v>
      </c>
      <c r="C131" s="2">
        <v>56882.96</v>
      </c>
      <c r="D131" s="2">
        <v>43011.64</v>
      </c>
      <c r="H131" t="str">
        <f t="shared" si="7"/>
        <v>CD.AA.391121 GENERAL PLANT-COMPUTER</v>
      </c>
      <c r="I131" t="str">
        <f t="shared" si="8"/>
        <v>391121</v>
      </c>
      <c r="J131" t="str">
        <f t="shared" si="9"/>
        <v>106000 CCNC (PP)</v>
      </c>
      <c r="K131" t="str">
        <f t="shared" si="10"/>
        <v/>
      </c>
      <c r="L131">
        <f t="shared" si="11"/>
        <v>99894.6</v>
      </c>
      <c r="M131">
        <f t="shared" si="13"/>
        <v>-56882.96</v>
      </c>
      <c r="N131" t="str">
        <f t="shared" si="12"/>
        <v>CD.AA</v>
      </c>
    </row>
    <row r="132" spans="1:14" x14ac:dyDescent="0.25">
      <c r="A132" t="s">
        <v>18</v>
      </c>
      <c r="B132" s="2">
        <v>99894.6</v>
      </c>
      <c r="C132" s="2">
        <v>56882.96</v>
      </c>
      <c r="D132" s="2">
        <v>43011.64</v>
      </c>
      <c r="H132" t="str">
        <f t="shared" si="7"/>
        <v>CD.AA.391121 GENERAL PLANT-COMPUTER</v>
      </c>
      <c r="I132" t="str">
        <f t="shared" si="8"/>
        <v>391121</v>
      </c>
      <c r="J132" t="str">
        <f t="shared" si="9"/>
        <v>106000 CCNC (PP)</v>
      </c>
      <c r="K132" t="str">
        <f t="shared" si="10"/>
        <v/>
      </c>
      <c r="L132">
        <f t="shared" si="11"/>
        <v>99894.6</v>
      </c>
      <c r="M132">
        <f t="shared" si="13"/>
        <v>-56882.96</v>
      </c>
      <c r="N132" t="str">
        <f t="shared" si="12"/>
        <v>CD.AA</v>
      </c>
    </row>
    <row r="133" spans="1:14" x14ac:dyDescent="0.25">
      <c r="A133" t="s">
        <v>32</v>
      </c>
      <c r="H133" t="str">
        <f t="shared" si="7"/>
        <v>CD.AA.393000 GENERAL PLANT-STORES E</v>
      </c>
      <c r="I133" t="str">
        <f t="shared" si="8"/>
        <v>393000</v>
      </c>
      <c r="J133" t="str">
        <f t="shared" si="9"/>
        <v>106000 CCNC (PP)</v>
      </c>
      <c r="K133" t="str">
        <f t="shared" si="10"/>
        <v/>
      </c>
      <c r="L133">
        <f t="shared" si="11"/>
        <v>0</v>
      </c>
      <c r="M133">
        <f t="shared" si="13"/>
        <v>0</v>
      </c>
      <c r="N133" t="str">
        <f t="shared" si="12"/>
        <v>CD.AA</v>
      </c>
    </row>
    <row r="134" spans="1:14" x14ac:dyDescent="0.25">
      <c r="A134" t="s">
        <v>13</v>
      </c>
      <c r="H134" t="str">
        <f t="shared" si="7"/>
        <v>CD.AA.393000 GENERAL PLANT-STORES E</v>
      </c>
      <c r="I134" t="str">
        <f t="shared" si="8"/>
        <v>393000</v>
      </c>
      <c r="J134" t="str">
        <f t="shared" si="9"/>
        <v>101000 PLANT IN SERVICE OWNED</v>
      </c>
      <c r="K134" t="str">
        <f t="shared" si="10"/>
        <v/>
      </c>
      <c r="L134">
        <f t="shared" si="11"/>
        <v>0</v>
      </c>
      <c r="M134">
        <f t="shared" si="13"/>
        <v>0</v>
      </c>
      <c r="N134" t="str">
        <f t="shared" si="12"/>
        <v>CD.AA</v>
      </c>
    </row>
    <row r="135" spans="1:14" x14ac:dyDescent="0.25">
      <c r="A135" t="s">
        <v>33</v>
      </c>
      <c r="H135" t="str">
        <f t="shared" si="7"/>
        <v>CD.AA.393000 GENERAL PLANT-STORES E</v>
      </c>
      <c r="I135" t="str">
        <f t="shared" si="8"/>
        <v>393000</v>
      </c>
      <c r="J135" t="str">
        <f t="shared" si="9"/>
        <v>101000 PLANT IN SERVICE OWNED</v>
      </c>
      <c r="K135" t="str">
        <f t="shared" si="10"/>
        <v/>
      </c>
      <c r="L135">
        <f t="shared" si="11"/>
        <v>0</v>
      </c>
      <c r="M135">
        <f t="shared" si="13"/>
        <v>0</v>
      </c>
      <c r="N135" t="str">
        <f t="shared" si="12"/>
        <v>CD.AA</v>
      </c>
    </row>
    <row r="136" spans="1:14" x14ac:dyDescent="0.25">
      <c r="A136">
        <v>2016</v>
      </c>
      <c r="B136" s="2">
        <v>12523.07</v>
      </c>
      <c r="C136" s="2">
        <v>313.05</v>
      </c>
      <c r="D136" s="2">
        <v>12210.02</v>
      </c>
      <c r="H136" t="str">
        <f t="shared" si="7"/>
        <v>CD.AA.393000 GENERAL PLANT-STORES E</v>
      </c>
      <c r="I136" t="str">
        <f t="shared" si="8"/>
        <v>393000</v>
      </c>
      <c r="J136" t="str">
        <f t="shared" si="9"/>
        <v>101000 PLANT IN SERVICE OWNED</v>
      </c>
      <c r="K136">
        <f t="shared" si="10"/>
        <v>2016</v>
      </c>
      <c r="L136">
        <f t="shared" si="11"/>
        <v>12523.07</v>
      </c>
      <c r="M136">
        <f t="shared" si="13"/>
        <v>-313.05</v>
      </c>
      <c r="N136" t="str">
        <f t="shared" si="12"/>
        <v>CD.AA</v>
      </c>
    </row>
    <row r="137" spans="1:14" x14ac:dyDescent="0.25">
      <c r="A137" t="s">
        <v>15</v>
      </c>
      <c r="B137" s="2">
        <v>12523.07</v>
      </c>
      <c r="C137" s="2">
        <v>313.05</v>
      </c>
      <c r="D137" s="2">
        <v>12210.02</v>
      </c>
      <c r="H137" t="str">
        <f t="shared" si="7"/>
        <v>CD.AA.393000 GENERAL PLANT-STORES E</v>
      </c>
      <c r="I137" t="str">
        <f t="shared" si="8"/>
        <v>393000</v>
      </c>
      <c r="J137" t="str">
        <f t="shared" si="9"/>
        <v>101000 PLANT IN SERVICE OWNED</v>
      </c>
      <c r="K137" t="str">
        <f t="shared" si="10"/>
        <v/>
      </c>
      <c r="L137">
        <f t="shared" si="11"/>
        <v>12523.07</v>
      </c>
      <c r="M137">
        <f t="shared" si="13"/>
        <v>-313.05</v>
      </c>
      <c r="N137" t="str">
        <f t="shared" si="12"/>
        <v>CD.AA</v>
      </c>
    </row>
    <row r="138" spans="1:14" x14ac:dyDescent="0.25">
      <c r="A138" t="s">
        <v>16</v>
      </c>
      <c r="B138" s="2">
        <v>12523.07</v>
      </c>
      <c r="C138" s="2">
        <v>313.05</v>
      </c>
      <c r="D138" s="2">
        <v>12210.02</v>
      </c>
      <c r="H138" t="str">
        <f t="shared" si="7"/>
        <v>CD.AA.393000 GENERAL PLANT-STORES E</v>
      </c>
      <c r="I138" t="str">
        <f t="shared" si="8"/>
        <v>393000</v>
      </c>
      <c r="J138" t="str">
        <f t="shared" si="9"/>
        <v>101000 PLANT IN SERVICE OWNED</v>
      </c>
      <c r="K138" t="str">
        <f t="shared" si="10"/>
        <v/>
      </c>
      <c r="L138">
        <f t="shared" si="11"/>
        <v>12523.07</v>
      </c>
      <c r="M138">
        <f t="shared" si="13"/>
        <v>-313.05</v>
      </c>
      <c r="N138" t="str">
        <f t="shared" si="12"/>
        <v>CD.AA</v>
      </c>
    </row>
    <row r="139" spans="1:14" x14ac:dyDescent="0.25">
      <c r="A139" t="s">
        <v>18</v>
      </c>
      <c r="B139" s="2">
        <v>12523.07</v>
      </c>
      <c r="C139" s="2">
        <v>313.05</v>
      </c>
      <c r="D139" s="2">
        <v>12210.02</v>
      </c>
      <c r="H139" t="str">
        <f t="shared" si="7"/>
        <v>CD.AA.393000 GENERAL PLANT-STORES E</v>
      </c>
      <c r="I139" t="str">
        <f t="shared" si="8"/>
        <v>393000</v>
      </c>
      <c r="J139" t="str">
        <f t="shared" si="9"/>
        <v>101000 PLANT IN SERVICE OWNED</v>
      </c>
      <c r="K139" t="str">
        <f t="shared" si="10"/>
        <v/>
      </c>
      <c r="L139">
        <f t="shared" si="11"/>
        <v>12523.07</v>
      </c>
      <c r="M139">
        <f t="shared" si="13"/>
        <v>-313.05</v>
      </c>
      <c r="N139" t="str">
        <f t="shared" si="12"/>
        <v>CD.AA</v>
      </c>
    </row>
    <row r="140" spans="1:14" x14ac:dyDescent="0.25">
      <c r="A140" t="s">
        <v>34</v>
      </c>
      <c r="H140" t="str">
        <f t="shared" si="7"/>
        <v>CD.AA.394000 GENERAL PLANT-TOOLS, S</v>
      </c>
      <c r="I140" t="str">
        <f t="shared" si="8"/>
        <v>394000</v>
      </c>
      <c r="J140" t="str">
        <f t="shared" si="9"/>
        <v>101000 PLANT IN SERVICE OWNED</v>
      </c>
      <c r="K140" t="str">
        <f t="shared" si="10"/>
        <v/>
      </c>
      <c r="L140">
        <f t="shared" si="11"/>
        <v>0</v>
      </c>
      <c r="M140">
        <f t="shared" si="13"/>
        <v>0</v>
      </c>
      <c r="N140" t="str">
        <f t="shared" si="12"/>
        <v>CD.AA</v>
      </c>
    </row>
    <row r="141" spans="1:14" x14ac:dyDescent="0.25">
      <c r="A141" t="s">
        <v>13</v>
      </c>
      <c r="H141" t="str">
        <f t="shared" ref="H141:H204" si="14">IF(LEFT(A141,3)="CD.",A141,H140)</f>
        <v>CD.AA.394000 GENERAL PLANT-TOOLS, S</v>
      </c>
      <c r="I141" t="str">
        <f t="shared" ref="I141:I204" si="15">MID(H141,7,6)</f>
        <v>394000</v>
      </c>
      <c r="J141" t="str">
        <f t="shared" ref="J141:J204" si="16">IFERROR(IF(_xlfn.NUMBERVALUE(LEFT(A141,6))&gt;=101000,A141,J140),J140)</f>
        <v>101000 PLANT IN SERVICE OWNED</v>
      </c>
      <c r="K141" t="str">
        <f t="shared" ref="K141:K204" si="17">IFERROR(IF(A141&lt;=2021,A141,""),"-")</f>
        <v/>
      </c>
      <c r="L141">
        <f t="shared" ref="L141:L204" si="18">B141</f>
        <v>0</v>
      </c>
      <c r="M141">
        <f t="shared" si="13"/>
        <v>0</v>
      </c>
      <c r="N141" t="str">
        <f t="shared" ref="N141:N204" si="19">LEFT(H141,5)</f>
        <v>CD.AA</v>
      </c>
    </row>
    <row r="142" spans="1:14" x14ac:dyDescent="0.25">
      <c r="A142" t="s">
        <v>35</v>
      </c>
      <c r="H142" t="str">
        <f t="shared" si="14"/>
        <v>CD.AA.394000 GENERAL PLANT-TOOLS, S</v>
      </c>
      <c r="I142" t="str">
        <f t="shared" si="15"/>
        <v>394000</v>
      </c>
      <c r="J142" t="str">
        <f t="shared" si="16"/>
        <v>101000 PLANT IN SERVICE OWNED</v>
      </c>
      <c r="K142" t="str">
        <f t="shared" si="17"/>
        <v/>
      </c>
      <c r="L142">
        <f t="shared" si="18"/>
        <v>0</v>
      </c>
      <c r="M142">
        <f t="shared" ref="M142:M205" si="20">-C142</f>
        <v>0</v>
      </c>
      <c r="N142" t="str">
        <f t="shared" si="19"/>
        <v>CD.AA</v>
      </c>
    </row>
    <row r="143" spans="1:14" x14ac:dyDescent="0.25">
      <c r="A143">
        <v>2002</v>
      </c>
      <c r="B143" s="2">
        <v>1504.34</v>
      </c>
      <c r="C143" s="2">
        <v>1463.76</v>
      </c>
      <c r="D143" s="2">
        <v>40.58</v>
      </c>
      <c r="H143" t="str">
        <f t="shared" si="14"/>
        <v>CD.AA.394000 GENERAL PLANT-TOOLS, S</v>
      </c>
      <c r="I143" t="str">
        <f t="shared" si="15"/>
        <v>394000</v>
      </c>
      <c r="J143" t="str">
        <f t="shared" si="16"/>
        <v>101000 PLANT IN SERVICE OWNED</v>
      </c>
      <c r="K143">
        <f t="shared" si="17"/>
        <v>2002</v>
      </c>
      <c r="L143">
        <f t="shared" si="18"/>
        <v>1504.34</v>
      </c>
      <c r="M143">
        <f t="shared" si="20"/>
        <v>-1463.76</v>
      </c>
      <c r="N143" t="str">
        <f t="shared" si="19"/>
        <v>CD.AA</v>
      </c>
    </row>
    <row r="144" spans="1:14" x14ac:dyDescent="0.25">
      <c r="A144">
        <v>2003</v>
      </c>
      <c r="B144" s="2">
        <v>11882.05</v>
      </c>
      <c r="C144" s="2">
        <v>10927.48</v>
      </c>
      <c r="D144" s="2">
        <v>954.57</v>
      </c>
      <c r="H144" t="str">
        <f t="shared" si="14"/>
        <v>CD.AA.394000 GENERAL PLANT-TOOLS, S</v>
      </c>
      <c r="I144" t="str">
        <f t="shared" si="15"/>
        <v>394000</v>
      </c>
      <c r="J144" t="str">
        <f t="shared" si="16"/>
        <v>101000 PLANT IN SERVICE OWNED</v>
      </c>
      <c r="K144">
        <f t="shared" si="17"/>
        <v>2003</v>
      </c>
      <c r="L144">
        <f t="shared" si="18"/>
        <v>11882.05</v>
      </c>
      <c r="M144">
        <f t="shared" si="20"/>
        <v>-10927.48</v>
      </c>
      <c r="N144" t="str">
        <f t="shared" si="19"/>
        <v>CD.AA</v>
      </c>
    </row>
    <row r="145" spans="1:14" x14ac:dyDescent="0.25">
      <c r="A145">
        <v>2004</v>
      </c>
      <c r="B145" s="2">
        <v>26129.47</v>
      </c>
      <c r="C145" s="2">
        <v>22655.3</v>
      </c>
      <c r="D145" s="2">
        <v>3474.17</v>
      </c>
      <c r="H145" t="str">
        <f t="shared" si="14"/>
        <v>CD.AA.394000 GENERAL PLANT-TOOLS, S</v>
      </c>
      <c r="I145" t="str">
        <f t="shared" si="15"/>
        <v>394000</v>
      </c>
      <c r="J145" t="str">
        <f t="shared" si="16"/>
        <v>101000 PLANT IN SERVICE OWNED</v>
      </c>
      <c r="K145">
        <f t="shared" si="17"/>
        <v>2004</v>
      </c>
      <c r="L145">
        <f t="shared" si="18"/>
        <v>26129.47</v>
      </c>
      <c r="M145">
        <f t="shared" si="20"/>
        <v>-22655.3</v>
      </c>
      <c r="N145" t="str">
        <f t="shared" si="19"/>
        <v>CD.AA</v>
      </c>
    </row>
    <row r="146" spans="1:14" x14ac:dyDescent="0.25">
      <c r="A146">
        <v>2005</v>
      </c>
      <c r="B146" s="2">
        <v>198190.69</v>
      </c>
      <c r="C146" s="2">
        <v>161543.88</v>
      </c>
      <c r="D146" s="2">
        <v>36646.81</v>
      </c>
      <c r="H146" t="str">
        <f t="shared" si="14"/>
        <v>CD.AA.394000 GENERAL PLANT-TOOLS, S</v>
      </c>
      <c r="I146" t="str">
        <f t="shared" si="15"/>
        <v>394000</v>
      </c>
      <c r="J146" t="str">
        <f t="shared" si="16"/>
        <v>101000 PLANT IN SERVICE OWNED</v>
      </c>
      <c r="K146">
        <f t="shared" si="17"/>
        <v>2005</v>
      </c>
      <c r="L146">
        <f t="shared" si="18"/>
        <v>198190.69</v>
      </c>
      <c r="M146">
        <f t="shared" si="20"/>
        <v>-161543.88</v>
      </c>
      <c r="N146" t="str">
        <f t="shared" si="19"/>
        <v>CD.AA</v>
      </c>
    </row>
    <row r="147" spans="1:14" x14ac:dyDescent="0.25">
      <c r="A147">
        <v>2006</v>
      </c>
      <c r="B147" s="2">
        <v>296486.65000000002</v>
      </c>
      <c r="C147" s="2">
        <v>226444.59</v>
      </c>
      <c r="D147" s="2">
        <v>70042.06</v>
      </c>
      <c r="H147" t="str">
        <f t="shared" si="14"/>
        <v>CD.AA.394000 GENERAL PLANT-TOOLS, S</v>
      </c>
      <c r="I147" t="str">
        <f t="shared" si="15"/>
        <v>394000</v>
      </c>
      <c r="J147" t="str">
        <f t="shared" si="16"/>
        <v>101000 PLANT IN SERVICE OWNED</v>
      </c>
      <c r="K147">
        <f t="shared" si="17"/>
        <v>2006</v>
      </c>
      <c r="L147">
        <f t="shared" si="18"/>
        <v>296486.65000000002</v>
      </c>
      <c r="M147">
        <f t="shared" si="20"/>
        <v>-226444.59</v>
      </c>
      <c r="N147" t="str">
        <f t="shared" si="19"/>
        <v>CD.AA</v>
      </c>
    </row>
    <row r="148" spans="1:14" x14ac:dyDescent="0.25">
      <c r="A148">
        <v>2007</v>
      </c>
      <c r="B148" s="2">
        <v>372625.57</v>
      </c>
      <c r="C148" s="2">
        <v>265673.63</v>
      </c>
      <c r="D148" s="2">
        <v>106951.94</v>
      </c>
      <c r="H148" t="str">
        <f t="shared" si="14"/>
        <v>CD.AA.394000 GENERAL PLANT-TOOLS, S</v>
      </c>
      <c r="I148" t="str">
        <f t="shared" si="15"/>
        <v>394000</v>
      </c>
      <c r="J148" t="str">
        <f t="shared" si="16"/>
        <v>101000 PLANT IN SERVICE OWNED</v>
      </c>
      <c r="K148">
        <f t="shared" si="17"/>
        <v>2007</v>
      </c>
      <c r="L148">
        <f t="shared" si="18"/>
        <v>372625.57</v>
      </c>
      <c r="M148">
        <f t="shared" si="20"/>
        <v>-265673.63</v>
      </c>
      <c r="N148" t="str">
        <f t="shared" si="19"/>
        <v>CD.AA</v>
      </c>
    </row>
    <row r="149" spans="1:14" x14ac:dyDescent="0.25">
      <c r="A149">
        <v>2008</v>
      </c>
      <c r="B149" s="2">
        <v>573874.49</v>
      </c>
      <c r="C149" s="2">
        <v>380297.29</v>
      </c>
      <c r="D149" s="2">
        <v>193577.2</v>
      </c>
      <c r="H149" t="str">
        <f t="shared" si="14"/>
        <v>CD.AA.394000 GENERAL PLANT-TOOLS, S</v>
      </c>
      <c r="I149" t="str">
        <f t="shared" si="15"/>
        <v>394000</v>
      </c>
      <c r="J149" t="str">
        <f t="shared" si="16"/>
        <v>101000 PLANT IN SERVICE OWNED</v>
      </c>
      <c r="K149">
        <f t="shared" si="17"/>
        <v>2008</v>
      </c>
      <c r="L149">
        <f t="shared" si="18"/>
        <v>573874.49</v>
      </c>
      <c r="M149">
        <f t="shared" si="20"/>
        <v>-380297.29</v>
      </c>
      <c r="N149" t="str">
        <f t="shared" si="19"/>
        <v>CD.AA</v>
      </c>
    </row>
    <row r="150" spans="1:14" x14ac:dyDescent="0.25">
      <c r="A150">
        <v>2009</v>
      </c>
      <c r="B150" s="2">
        <v>1062631.74</v>
      </c>
      <c r="C150" s="2">
        <v>651198.05000000005</v>
      </c>
      <c r="D150" s="2">
        <v>411433.69</v>
      </c>
      <c r="H150" t="str">
        <f t="shared" si="14"/>
        <v>CD.AA.394000 GENERAL PLANT-TOOLS, S</v>
      </c>
      <c r="I150" t="str">
        <f t="shared" si="15"/>
        <v>394000</v>
      </c>
      <c r="J150" t="str">
        <f t="shared" si="16"/>
        <v>101000 PLANT IN SERVICE OWNED</v>
      </c>
      <c r="K150">
        <f t="shared" si="17"/>
        <v>2009</v>
      </c>
      <c r="L150">
        <f t="shared" si="18"/>
        <v>1062631.74</v>
      </c>
      <c r="M150">
        <f t="shared" si="20"/>
        <v>-651198.05000000005</v>
      </c>
      <c r="N150" t="str">
        <f t="shared" si="19"/>
        <v>CD.AA</v>
      </c>
    </row>
    <row r="151" spans="1:14" x14ac:dyDescent="0.25">
      <c r="A151">
        <v>2010</v>
      </c>
      <c r="B151" s="2">
        <v>1625577.68</v>
      </c>
      <c r="C151" s="2">
        <v>915708.62</v>
      </c>
      <c r="D151" s="2">
        <v>709869.06</v>
      </c>
      <c r="H151" t="str">
        <f t="shared" si="14"/>
        <v>CD.AA.394000 GENERAL PLANT-TOOLS, S</v>
      </c>
      <c r="I151" t="str">
        <f t="shared" si="15"/>
        <v>394000</v>
      </c>
      <c r="J151" t="str">
        <f t="shared" si="16"/>
        <v>101000 PLANT IN SERVICE OWNED</v>
      </c>
      <c r="K151">
        <f t="shared" si="17"/>
        <v>2010</v>
      </c>
      <c r="L151">
        <f t="shared" si="18"/>
        <v>1625577.68</v>
      </c>
      <c r="M151">
        <f t="shared" si="20"/>
        <v>-915708.62</v>
      </c>
      <c r="N151" t="str">
        <f t="shared" si="19"/>
        <v>CD.AA</v>
      </c>
    </row>
    <row r="152" spans="1:14" x14ac:dyDescent="0.25">
      <c r="A152">
        <v>2011</v>
      </c>
      <c r="B152" s="2">
        <v>1165626.99</v>
      </c>
      <c r="C152" s="2">
        <v>599261.31000000006</v>
      </c>
      <c r="D152" s="2">
        <v>566365.68000000005</v>
      </c>
      <c r="H152" t="str">
        <f t="shared" si="14"/>
        <v>CD.AA.394000 GENERAL PLANT-TOOLS, S</v>
      </c>
      <c r="I152" t="str">
        <f t="shared" si="15"/>
        <v>394000</v>
      </c>
      <c r="J152" t="str">
        <f t="shared" si="16"/>
        <v>101000 PLANT IN SERVICE OWNED</v>
      </c>
      <c r="K152">
        <f t="shared" si="17"/>
        <v>2011</v>
      </c>
      <c r="L152">
        <f t="shared" si="18"/>
        <v>1165626.99</v>
      </c>
      <c r="M152">
        <f t="shared" si="20"/>
        <v>-599261.31000000006</v>
      </c>
      <c r="N152" t="str">
        <f t="shared" si="19"/>
        <v>CD.AA</v>
      </c>
    </row>
    <row r="153" spans="1:14" x14ac:dyDescent="0.25">
      <c r="A153">
        <v>2012</v>
      </c>
      <c r="B153" s="2">
        <v>2038209.56</v>
      </c>
      <c r="C153" s="2">
        <v>948068.65</v>
      </c>
      <c r="D153" s="2">
        <v>1090140.9099999999</v>
      </c>
      <c r="H153" t="str">
        <f t="shared" si="14"/>
        <v>CD.AA.394000 GENERAL PLANT-TOOLS, S</v>
      </c>
      <c r="I153" t="str">
        <f t="shared" si="15"/>
        <v>394000</v>
      </c>
      <c r="J153" t="str">
        <f t="shared" si="16"/>
        <v>101000 PLANT IN SERVICE OWNED</v>
      </c>
      <c r="K153">
        <f t="shared" si="17"/>
        <v>2012</v>
      </c>
      <c r="L153">
        <f t="shared" si="18"/>
        <v>2038209.56</v>
      </c>
      <c r="M153">
        <f t="shared" si="20"/>
        <v>-948068.65</v>
      </c>
      <c r="N153" t="str">
        <f t="shared" si="19"/>
        <v>CD.AA</v>
      </c>
    </row>
    <row r="154" spans="1:14" x14ac:dyDescent="0.25">
      <c r="A154">
        <v>2014</v>
      </c>
      <c r="B154" s="2">
        <v>2035496.77</v>
      </c>
      <c r="C154" s="2">
        <v>748431.38</v>
      </c>
      <c r="D154" s="2">
        <v>1287065.3899999999</v>
      </c>
      <c r="H154" t="str">
        <f t="shared" si="14"/>
        <v>CD.AA.394000 GENERAL PLANT-TOOLS, S</v>
      </c>
      <c r="I154" t="str">
        <f t="shared" si="15"/>
        <v>394000</v>
      </c>
      <c r="J154" t="str">
        <f t="shared" si="16"/>
        <v>101000 PLANT IN SERVICE OWNED</v>
      </c>
      <c r="K154">
        <f t="shared" si="17"/>
        <v>2014</v>
      </c>
      <c r="L154">
        <f t="shared" si="18"/>
        <v>2035496.77</v>
      </c>
      <c r="M154">
        <f t="shared" si="20"/>
        <v>-748431.38</v>
      </c>
      <c r="N154" t="str">
        <f t="shared" si="19"/>
        <v>CD.AA</v>
      </c>
    </row>
    <row r="155" spans="1:14" x14ac:dyDescent="0.25">
      <c r="A155">
        <v>2015</v>
      </c>
      <c r="B155" s="2">
        <v>2111193.5499999998</v>
      </c>
      <c r="C155" s="2">
        <v>673618.46</v>
      </c>
      <c r="D155" s="2">
        <v>1437575.09</v>
      </c>
      <c r="H155" t="str">
        <f t="shared" si="14"/>
        <v>CD.AA.394000 GENERAL PLANT-TOOLS, S</v>
      </c>
      <c r="I155" t="str">
        <f t="shared" si="15"/>
        <v>394000</v>
      </c>
      <c r="J155" t="str">
        <f t="shared" si="16"/>
        <v>101000 PLANT IN SERVICE OWNED</v>
      </c>
      <c r="K155">
        <f t="shared" si="17"/>
        <v>2015</v>
      </c>
      <c r="L155">
        <f t="shared" si="18"/>
        <v>2111193.5499999998</v>
      </c>
      <c r="M155">
        <f t="shared" si="20"/>
        <v>-673618.46</v>
      </c>
      <c r="N155" t="str">
        <f t="shared" si="19"/>
        <v>CD.AA</v>
      </c>
    </row>
    <row r="156" spans="1:14" x14ac:dyDescent="0.25">
      <c r="A156">
        <v>2016</v>
      </c>
      <c r="B156" s="2">
        <v>25712.12</v>
      </c>
      <c r="C156" s="2">
        <v>6953.58</v>
      </c>
      <c r="D156" s="2">
        <v>18758.54</v>
      </c>
      <c r="H156" t="str">
        <f t="shared" si="14"/>
        <v>CD.AA.394000 GENERAL PLANT-TOOLS, S</v>
      </c>
      <c r="I156" t="str">
        <f t="shared" si="15"/>
        <v>394000</v>
      </c>
      <c r="J156" t="str">
        <f t="shared" si="16"/>
        <v>101000 PLANT IN SERVICE OWNED</v>
      </c>
      <c r="K156">
        <f t="shared" si="17"/>
        <v>2016</v>
      </c>
      <c r="L156">
        <f t="shared" si="18"/>
        <v>25712.12</v>
      </c>
      <c r="M156">
        <f t="shared" si="20"/>
        <v>-6953.58</v>
      </c>
      <c r="N156" t="str">
        <f t="shared" si="19"/>
        <v>CD.AA</v>
      </c>
    </row>
    <row r="157" spans="1:14" x14ac:dyDescent="0.25">
      <c r="A157">
        <v>2017</v>
      </c>
      <c r="B157" s="2">
        <v>21538.77</v>
      </c>
      <c r="C157" s="2">
        <v>4775.9399999999996</v>
      </c>
      <c r="D157" s="2">
        <v>16762.830000000002</v>
      </c>
      <c r="H157" t="str">
        <f t="shared" si="14"/>
        <v>CD.AA.394000 GENERAL PLANT-TOOLS, S</v>
      </c>
      <c r="I157" t="str">
        <f t="shared" si="15"/>
        <v>394000</v>
      </c>
      <c r="J157" t="str">
        <f t="shared" si="16"/>
        <v>101000 PLANT IN SERVICE OWNED</v>
      </c>
      <c r="K157">
        <f t="shared" si="17"/>
        <v>2017</v>
      </c>
      <c r="L157">
        <f t="shared" si="18"/>
        <v>21538.77</v>
      </c>
      <c r="M157">
        <f t="shared" si="20"/>
        <v>-4775.9399999999996</v>
      </c>
      <c r="N157" t="str">
        <f t="shared" si="19"/>
        <v>CD.AA</v>
      </c>
    </row>
    <row r="158" spans="1:14" x14ac:dyDescent="0.25">
      <c r="A158">
        <v>2018</v>
      </c>
      <c r="B158" s="2">
        <v>2336622.83</v>
      </c>
      <c r="C158" s="2">
        <v>403998.79</v>
      </c>
      <c r="D158" s="2">
        <v>1932624.04</v>
      </c>
      <c r="H158" t="str">
        <f t="shared" si="14"/>
        <v>CD.AA.394000 GENERAL PLANT-TOOLS, S</v>
      </c>
      <c r="I158" t="str">
        <f t="shared" si="15"/>
        <v>394000</v>
      </c>
      <c r="J158" t="str">
        <f t="shared" si="16"/>
        <v>101000 PLANT IN SERVICE OWNED</v>
      </c>
      <c r="K158">
        <f t="shared" si="17"/>
        <v>2018</v>
      </c>
      <c r="L158">
        <f t="shared" si="18"/>
        <v>2336622.83</v>
      </c>
      <c r="M158">
        <f t="shared" si="20"/>
        <v>-403998.79</v>
      </c>
      <c r="N158" t="str">
        <f t="shared" si="19"/>
        <v>CD.AA</v>
      </c>
    </row>
    <row r="159" spans="1:14" x14ac:dyDescent="0.25">
      <c r="A159">
        <v>2019</v>
      </c>
      <c r="B159" s="2">
        <v>447791.99</v>
      </c>
      <c r="C159" s="2">
        <v>55464.81</v>
      </c>
      <c r="D159" s="2">
        <v>392327.18</v>
      </c>
      <c r="H159" t="str">
        <f t="shared" si="14"/>
        <v>CD.AA.394000 GENERAL PLANT-TOOLS, S</v>
      </c>
      <c r="I159" t="str">
        <f t="shared" si="15"/>
        <v>394000</v>
      </c>
      <c r="J159" t="str">
        <f t="shared" si="16"/>
        <v>101000 PLANT IN SERVICE OWNED</v>
      </c>
      <c r="K159">
        <f t="shared" si="17"/>
        <v>2019</v>
      </c>
      <c r="L159">
        <f t="shared" si="18"/>
        <v>447791.99</v>
      </c>
      <c r="M159">
        <f t="shared" si="20"/>
        <v>-55464.81</v>
      </c>
      <c r="N159" t="str">
        <f t="shared" si="19"/>
        <v>CD.AA</v>
      </c>
    </row>
    <row r="160" spans="1:14" x14ac:dyDescent="0.25">
      <c r="A160">
        <v>2020</v>
      </c>
      <c r="B160" s="2">
        <v>115808.21</v>
      </c>
      <c r="C160" s="2">
        <v>8635.5</v>
      </c>
      <c r="D160" s="2">
        <v>107172.71</v>
      </c>
      <c r="H160" t="str">
        <f t="shared" si="14"/>
        <v>CD.AA.394000 GENERAL PLANT-TOOLS, S</v>
      </c>
      <c r="I160" t="str">
        <f t="shared" si="15"/>
        <v>394000</v>
      </c>
      <c r="J160" t="str">
        <f t="shared" si="16"/>
        <v>101000 PLANT IN SERVICE OWNED</v>
      </c>
      <c r="K160">
        <f t="shared" si="17"/>
        <v>2020</v>
      </c>
      <c r="L160">
        <f t="shared" si="18"/>
        <v>115808.21</v>
      </c>
      <c r="M160">
        <f t="shared" si="20"/>
        <v>-8635.5</v>
      </c>
      <c r="N160" t="str">
        <f t="shared" si="19"/>
        <v>CD.AA</v>
      </c>
    </row>
    <row r="161" spans="1:14" x14ac:dyDescent="0.25">
      <c r="A161">
        <v>2021</v>
      </c>
      <c r="B161" s="2">
        <v>97109.52</v>
      </c>
      <c r="C161" s="2">
        <v>2422.81</v>
      </c>
      <c r="D161" s="2">
        <v>94686.71</v>
      </c>
      <c r="H161" t="str">
        <f t="shared" si="14"/>
        <v>CD.AA.394000 GENERAL PLANT-TOOLS, S</v>
      </c>
      <c r="I161" t="str">
        <f t="shared" si="15"/>
        <v>394000</v>
      </c>
      <c r="J161" t="str">
        <f t="shared" si="16"/>
        <v>101000 PLANT IN SERVICE OWNED</v>
      </c>
      <c r="K161">
        <f t="shared" si="17"/>
        <v>2021</v>
      </c>
      <c r="L161">
        <f t="shared" si="18"/>
        <v>97109.52</v>
      </c>
      <c r="M161">
        <f t="shared" si="20"/>
        <v>-2422.81</v>
      </c>
      <c r="N161" t="str">
        <f t="shared" si="19"/>
        <v>CD.AA</v>
      </c>
    </row>
    <row r="162" spans="1:14" x14ac:dyDescent="0.25">
      <c r="A162" t="s">
        <v>15</v>
      </c>
      <c r="B162" s="2">
        <v>14564012.99</v>
      </c>
      <c r="C162" s="2">
        <v>6087543.8300000001</v>
      </c>
      <c r="D162" s="2">
        <v>8476469.1600000001</v>
      </c>
      <c r="H162" t="str">
        <f t="shared" si="14"/>
        <v>CD.AA.394000 GENERAL PLANT-TOOLS, S</v>
      </c>
      <c r="I162" t="str">
        <f t="shared" si="15"/>
        <v>394000</v>
      </c>
      <c r="J162" t="str">
        <f t="shared" si="16"/>
        <v>101000 PLANT IN SERVICE OWNED</v>
      </c>
      <c r="K162" t="str">
        <f t="shared" si="17"/>
        <v/>
      </c>
      <c r="L162">
        <f t="shared" si="18"/>
        <v>14564012.99</v>
      </c>
      <c r="M162">
        <f t="shared" si="20"/>
        <v>-6087543.8300000001</v>
      </c>
      <c r="N162" t="str">
        <f t="shared" si="19"/>
        <v>CD.AA</v>
      </c>
    </row>
    <row r="163" spans="1:14" x14ac:dyDescent="0.25">
      <c r="A163" t="s">
        <v>16</v>
      </c>
      <c r="B163" s="2">
        <v>14564012.99</v>
      </c>
      <c r="C163" s="2">
        <v>6087543.8300000001</v>
      </c>
      <c r="D163" s="2">
        <v>8476469.1600000001</v>
      </c>
      <c r="H163" t="str">
        <f t="shared" si="14"/>
        <v>CD.AA.394000 GENERAL PLANT-TOOLS, S</v>
      </c>
      <c r="I163" t="str">
        <f t="shared" si="15"/>
        <v>394000</v>
      </c>
      <c r="J163" t="str">
        <f t="shared" si="16"/>
        <v>101000 PLANT IN SERVICE OWNED</v>
      </c>
      <c r="K163" t="str">
        <f t="shared" si="17"/>
        <v/>
      </c>
      <c r="L163">
        <f t="shared" si="18"/>
        <v>14564012.99</v>
      </c>
      <c r="M163">
        <f t="shared" si="20"/>
        <v>-6087543.8300000001</v>
      </c>
      <c r="N163" t="str">
        <f t="shared" si="19"/>
        <v>CD.AA</v>
      </c>
    </row>
    <row r="164" spans="1:14" x14ac:dyDescent="0.25">
      <c r="A164" t="s">
        <v>17</v>
      </c>
      <c r="H164" t="str">
        <f t="shared" si="14"/>
        <v>CD.AA.394000 GENERAL PLANT-TOOLS, S</v>
      </c>
      <c r="I164" t="str">
        <f t="shared" si="15"/>
        <v>394000</v>
      </c>
      <c r="J164" t="str">
        <f t="shared" si="16"/>
        <v>106000 CCNC (PP)</v>
      </c>
      <c r="K164" t="str">
        <f t="shared" si="17"/>
        <v/>
      </c>
      <c r="L164">
        <f t="shared" si="18"/>
        <v>0</v>
      </c>
      <c r="M164">
        <f t="shared" si="20"/>
        <v>0</v>
      </c>
      <c r="N164" t="str">
        <f t="shared" si="19"/>
        <v>CD.AA</v>
      </c>
    </row>
    <row r="165" spans="1:14" x14ac:dyDescent="0.25">
      <c r="A165" t="s">
        <v>35</v>
      </c>
      <c r="H165" t="str">
        <f t="shared" si="14"/>
        <v>CD.AA.394000 GENERAL PLANT-TOOLS, S</v>
      </c>
      <c r="I165" t="str">
        <f t="shared" si="15"/>
        <v>394000</v>
      </c>
      <c r="J165" t="str">
        <f t="shared" si="16"/>
        <v>106000 CCNC (PP)</v>
      </c>
      <c r="K165" t="str">
        <f t="shared" si="17"/>
        <v/>
      </c>
      <c r="L165">
        <f t="shared" si="18"/>
        <v>0</v>
      </c>
      <c r="M165">
        <f t="shared" si="20"/>
        <v>0</v>
      </c>
      <c r="N165" t="str">
        <f t="shared" si="19"/>
        <v>CD.AA</v>
      </c>
    </row>
    <row r="166" spans="1:14" x14ac:dyDescent="0.25">
      <c r="A166">
        <v>2020</v>
      </c>
      <c r="B166" s="2">
        <v>10521.79</v>
      </c>
      <c r="C166" s="2">
        <v>784.58</v>
      </c>
      <c r="D166" s="2">
        <v>9737.2099999999991</v>
      </c>
      <c r="H166" t="str">
        <f t="shared" si="14"/>
        <v>CD.AA.394000 GENERAL PLANT-TOOLS, S</v>
      </c>
      <c r="I166" t="str">
        <f t="shared" si="15"/>
        <v>394000</v>
      </c>
      <c r="J166" t="str">
        <f t="shared" si="16"/>
        <v>106000 CCNC (PP)</v>
      </c>
      <c r="K166">
        <f t="shared" si="17"/>
        <v>2020</v>
      </c>
      <c r="L166">
        <f t="shared" si="18"/>
        <v>10521.79</v>
      </c>
      <c r="M166">
        <f t="shared" si="20"/>
        <v>-784.58</v>
      </c>
      <c r="N166" t="str">
        <f t="shared" si="19"/>
        <v>CD.AA</v>
      </c>
    </row>
    <row r="167" spans="1:14" x14ac:dyDescent="0.25">
      <c r="A167">
        <v>2021</v>
      </c>
      <c r="B167" s="2">
        <v>299252.71000000002</v>
      </c>
      <c r="C167" s="2">
        <v>7466.14</v>
      </c>
      <c r="D167" s="2">
        <v>291786.57</v>
      </c>
      <c r="H167" t="str">
        <f t="shared" si="14"/>
        <v>CD.AA.394000 GENERAL PLANT-TOOLS, S</v>
      </c>
      <c r="I167" t="str">
        <f t="shared" si="15"/>
        <v>394000</v>
      </c>
      <c r="J167" t="str">
        <f t="shared" si="16"/>
        <v>106000 CCNC (PP)</v>
      </c>
      <c r="K167">
        <f t="shared" si="17"/>
        <v>2021</v>
      </c>
      <c r="L167">
        <f t="shared" si="18"/>
        <v>299252.71000000002</v>
      </c>
      <c r="M167">
        <f t="shared" si="20"/>
        <v>-7466.14</v>
      </c>
      <c r="N167" t="str">
        <f t="shared" si="19"/>
        <v>CD.AA</v>
      </c>
    </row>
    <row r="168" spans="1:14" x14ac:dyDescent="0.25">
      <c r="A168" t="s">
        <v>15</v>
      </c>
      <c r="B168" s="2">
        <v>309774.5</v>
      </c>
      <c r="C168" s="2">
        <v>8250.7199999999993</v>
      </c>
      <c r="D168" s="2">
        <v>301523.78000000003</v>
      </c>
      <c r="H168" t="str">
        <f t="shared" si="14"/>
        <v>CD.AA.394000 GENERAL PLANT-TOOLS, S</v>
      </c>
      <c r="I168" t="str">
        <f t="shared" si="15"/>
        <v>394000</v>
      </c>
      <c r="J168" t="str">
        <f t="shared" si="16"/>
        <v>106000 CCNC (PP)</v>
      </c>
      <c r="K168" t="str">
        <f t="shared" si="17"/>
        <v/>
      </c>
      <c r="L168">
        <f t="shared" si="18"/>
        <v>309774.5</v>
      </c>
      <c r="M168">
        <f t="shared" si="20"/>
        <v>-8250.7199999999993</v>
      </c>
      <c r="N168" t="str">
        <f t="shared" si="19"/>
        <v>CD.AA</v>
      </c>
    </row>
    <row r="169" spans="1:14" x14ac:dyDescent="0.25">
      <c r="A169" t="s">
        <v>16</v>
      </c>
      <c r="B169" s="2">
        <v>309774.5</v>
      </c>
      <c r="C169" s="2">
        <v>8250.7199999999993</v>
      </c>
      <c r="D169" s="2">
        <v>301523.78000000003</v>
      </c>
      <c r="H169" t="str">
        <f t="shared" si="14"/>
        <v>CD.AA.394000 GENERAL PLANT-TOOLS, S</v>
      </c>
      <c r="I169" t="str">
        <f t="shared" si="15"/>
        <v>394000</v>
      </c>
      <c r="J169" t="str">
        <f t="shared" si="16"/>
        <v>106000 CCNC (PP)</v>
      </c>
      <c r="K169" t="str">
        <f t="shared" si="17"/>
        <v/>
      </c>
      <c r="L169">
        <f t="shared" si="18"/>
        <v>309774.5</v>
      </c>
      <c r="M169">
        <f t="shared" si="20"/>
        <v>-8250.7199999999993</v>
      </c>
      <c r="N169" t="str">
        <f t="shared" si="19"/>
        <v>CD.AA</v>
      </c>
    </row>
    <row r="170" spans="1:14" x14ac:dyDescent="0.25">
      <c r="A170" t="s">
        <v>18</v>
      </c>
      <c r="B170" s="2">
        <v>14873787.49</v>
      </c>
      <c r="C170" s="2">
        <v>6095794.5499999998</v>
      </c>
      <c r="D170" s="2">
        <v>8777992.9399999995</v>
      </c>
      <c r="H170" t="str">
        <f t="shared" si="14"/>
        <v>CD.AA.394000 GENERAL PLANT-TOOLS, S</v>
      </c>
      <c r="I170" t="str">
        <f t="shared" si="15"/>
        <v>394000</v>
      </c>
      <c r="J170" t="str">
        <f t="shared" si="16"/>
        <v>106000 CCNC (PP)</v>
      </c>
      <c r="K170" t="str">
        <f t="shared" si="17"/>
        <v/>
      </c>
      <c r="L170">
        <f t="shared" si="18"/>
        <v>14873787.49</v>
      </c>
      <c r="M170">
        <f t="shared" si="20"/>
        <v>-6095794.5499999998</v>
      </c>
      <c r="N170" t="str">
        <f t="shared" si="19"/>
        <v>CD.AA</v>
      </c>
    </row>
    <row r="171" spans="1:14" x14ac:dyDescent="0.25">
      <c r="A171" t="s">
        <v>36</v>
      </c>
      <c r="H171" t="str">
        <f t="shared" si="14"/>
        <v>CD.AA.394000-AFC-GENERAL PLANT-TOOL</v>
      </c>
      <c r="I171" t="str">
        <f t="shared" si="15"/>
        <v>394000</v>
      </c>
      <c r="J171" t="str">
        <f t="shared" si="16"/>
        <v>106000 CCNC (PP)</v>
      </c>
      <c r="K171" t="str">
        <f t="shared" si="17"/>
        <v/>
      </c>
      <c r="L171">
        <f t="shared" si="18"/>
        <v>0</v>
      </c>
      <c r="M171">
        <f t="shared" si="20"/>
        <v>0</v>
      </c>
      <c r="N171" t="str">
        <f t="shared" si="19"/>
        <v>CD.AA</v>
      </c>
    </row>
    <row r="172" spans="1:14" x14ac:dyDescent="0.25">
      <c r="A172" t="s">
        <v>20</v>
      </c>
      <c r="H172" t="str">
        <f t="shared" si="14"/>
        <v>CD.AA.394000-AFC-GENERAL PLANT-TOOL</v>
      </c>
      <c r="I172" t="str">
        <f t="shared" si="15"/>
        <v>394000</v>
      </c>
      <c r="J172" t="str">
        <f t="shared" si="16"/>
        <v>182332 REG ASSET - AFUDC (CCNC)</v>
      </c>
      <c r="K172" t="str">
        <f t="shared" si="17"/>
        <v/>
      </c>
      <c r="L172">
        <f t="shared" si="18"/>
        <v>0</v>
      </c>
      <c r="M172">
        <f t="shared" si="20"/>
        <v>0</v>
      </c>
      <c r="N172" t="str">
        <f t="shared" si="19"/>
        <v>CD.AA</v>
      </c>
    </row>
    <row r="173" spans="1:14" x14ac:dyDescent="0.25">
      <c r="A173" t="s">
        <v>35</v>
      </c>
      <c r="H173" t="str">
        <f t="shared" si="14"/>
        <v>CD.AA.394000-AFC-GENERAL PLANT-TOOL</v>
      </c>
      <c r="I173" t="str">
        <f t="shared" si="15"/>
        <v>394000</v>
      </c>
      <c r="J173" t="str">
        <f t="shared" si="16"/>
        <v>182332 REG ASSET - AFUDC (CCNC)</v>
      </c>
      <c r="K173" t="str">
        <f t="shared" si="17"/>
        <v/>
      </c>
      <c r="L173">
        <f t="shared" si="18"/>
        <v>0</v>
      </c>
      <c r="M173">
        <f t="shared" si="20"/>
        <v>0</v>
      </c>
      <c r="N173" t="str">
        <f t="shared" si="19"/>
        <v>CD.AA</v>
      </c>
    </row>
    <row r="174" spans="1:14" x14ac:dyDescent="0.25">
      <c r="A174">
        <v>2021</v>
      </c>
      <c r="B174" s="2">
        <v>271.94</v>
      </c>
      <c r="C174" s="2">
        <v>6.77</v>
      </c>
      <c r="D174" s="2">
        <v>265.17</v>
      </c>
      <c r="H174" t="str">
        <f t="shared" si="14"/>
        <v>CD.AA.394000-AFC-GENERAL PLANT-TOOL</v>
      </c>
      <c r="I174" t="str">
        <f t="shared" si="15"/>
        <v>394000</v>
      </c>
      <c r="J174" t="str">
        <f t="shared" si="16"/>
        <v>182332 REG ASSET - AFUDC (CCNC)</v>
      </c>
      <c r="K174">
        <f t="shared" si="17"/>
        <v>2021</v>
      </c>
      <c r="L174">
        <f t="shared" si="18"/>
        <v>271.94</v>
      </c>
      <c r="M174">
        <f t="shared" si="20"/>
        <v>-6.77</v>
      </c>
      <c r="N174" t="str">
        <f t="shared" si="19"/>
        <v>CD.AA</v>
      </c>
    </row>
    <row r="175" spans="1:14" x14ac:dyDescent="0.25">
      <c r="A175" t="s">
        <v>15</v>
      </c>
      <c r="B175" s="2">
        <v>271.94</v>
      </c>
      <c r="C175" s="2">
        <v>6.77</v>
      </c>
      <c r="D175" s="2">
        <v>265.17</v>
      </c>
      <c r="H175" t="str">
        <f t="shared" si="14"/>
        <v>CD.AA.394000-AFC-GENERAL PLANT-TOOL</v>
      </c>
      <c r="I175" t="str">
        <f t="shared" si="15"/>
        <v>394000</v>
      </c>
      <c r="J175" t="str">
        <f t="shared" si="16"/>
        <v>182332 REG ASSET - AFUDC (CCNC)</v>
      </c>
      <c r="K175" t="str">
        <f t="shared" si="17"/>
        <v/>
      </c>
      <c r="L175">
        <f t="shared" si="18"/>
        <v>271.94</v>
      </c>
      <c r="M175">
        <f t="shared" si="20"/>
        <v>-6.77</v>
      </c>
      <c r="N175" t="str">
        <f t="shared" si="19"/>
        <v>CD.AA</v>
      </c>
    </row>
    <row r="176" spans="1:14" x14ac:dyDescent="0.25">
      <c r="A176" t="s">
        <v>16</v>
      </c>
      <c r="B176" s="2">
        <v>271.94</v>
      </c>
      <c r="C176" s="2">
        <v>6.77</v>
      </c>
      <c r="D176" s="2">
        <v>265.17</v>
      </c>
      <c r="H176" t="str">
        <f t="shared" si="14"/>
        <v>CD.AA.394000-AFC-GENERAL PLANT-TOOL</v>
      </c>
      <c r="I176" t="str">
        <f t="shared" si="15"/>
        <v>394000</v>
      </c>
      <c r="J176" t="str">
        <f t="shared" si="16"/>
        <v>182332 REG ASSET - AFUDC (CCNC)</v>
      </c>
      <c r="K176" t="str">
        <f t="shared" si="17"/>
        <v/>
      </c>
      <c r="L176">
        <f t="shared" si="18"/>
        <v>271.94</v>
      </c>
      <c r="M176">
        <f t="shared" si="20"/>
        <v>-6.77</v>
      </c>
      <c r="N176" t="str">
        <f t="shared" si="19"/>
        <v>CD.AA</v>
      </c>
    </row>
    <row r="177" spans="1:14" x14ac:dyDescent="0.25">
      <c r="A177" t="s">
        <v>21</v>
      </c>
      <c r="H177" t="str">
        <f t="shared" si="14"/>
        <v>CD.AA.394000-AFC-GENERAL PLANT-TOOL</v>
      </c>
      <c r="I177" t="str">
        <f t="shared" si="15"/>
        <v>394000</v>
      </c>
      <c r="J177" t="str">
        <f t="shared" si="16"/>
        <v>182332 REG ASSET - AFUDC (PIS)</v>
      </c>
      <c r="K177" t="str">
        <f t="shared" si="17"/>
        <v/>
      </c>
      <c r="L177">
        <f t="shared" si="18"/>
        <v>0</v>
      </c>
      <c r="M177">
        <f t="shared" si="20"/>
        <v>0</v>
      </c>
      <c r="N177" t="str">
        <f t="shared" si="19"/>
        <v>CD.AA</v>
      </c>
    </row>
    <row r="178" spans="1:14" x14ac:dyDescent="0.25">
      <c r="A178" t="s">
        <v>35</v>
      </c>
      <c r="H178" t="str">
        <f t="shared" si="14"/>
        <v>CD.AA.394000-AFC-GENERAL PLANT-TOOL</v>
      </c>
      <c r="I178" t="str">
        <f t="shared" si="15"/>
        <v>394000</v>
      </c>
      <c r="J178" t="str">
        <f t="shared" si="16"/>
        <v>182332 REG ASSET - AFUDC (PIS)</v>
      </c>
      <c r="K178" t="str">
        <f t="shared" si="17"/>
        <v/>
      </c>
      <c r="L178">
        <f t="shared" si="18"/>
        <v>0</v>
      </c>
      <c r="M178">
        <f t="shared" si="20"/>
        <v>0</v>
      </c>
      <c r="N178" t="str">
        <f t="shared" si="19"/>
        <v>CD.AA</v>
      </c>
    </row>
    <row r="179" spans="1:14" x14ac:dyDescent="0.25">
      <c r="A179">
        <v>2012</v>
      </c>
      <c r="B179" s="2">
        <v>2617.19</v>
      </c>
      <c r="C179" s="2">
        <v>1196.29</v>
      </c>
      <c r="D179" s="2">
        <v>1420.9</v>
      </c>
      <c r="H179" t="str">
        <f t="shared" si="14"/>
        <v>CD.AA.394000-AFC-GENERAL PLANT-TOOL</v>
      </c>
      <c r="I179" t="str">
        <f t="shared" si="15"/>
        <v>394000</v>
      </c>
      <c r="J179" t="str">
        <f t="shared" si="16"/>
        <v>182332 REG ASSET - AFUDC (PIS)</v>
      </c>
      <c r="K179">
        <f t="shared" si="17"/>
        <v>2012</v>
      </c>
      <c r="L179">
        <f t="shared" si="18"/>
        <v>2617.19</v>
      </c>
      <c r="M179">
        <f t="shared" si="20"/>
        <v>-1196.29</v>
      </c>
      <c r="N179" t="str">
        <f t="shared" si="19"/>
        <v>CD.AA</v>
      </c>
    </row>
    <row r="180" spans="1:14" x14ac:dyDescent="0.25">
      <c r="A180">
        <v>2017</v>
      </c>
      <c r="B180" s="2">
        <v>84.41</v>
      </c>
      <c r="C180" s="2">
        <v>18.489999999999998</v>
      </c>
      <c r="D180" s="2">
        <v>65.92</v>
      </c>
      <c r="H180" t="str">
        <f t="shared" si="14"/>
        <v>CD.AA.394000-AFC-GENERAL PLANT-TOOL</v>
      </c>
      <c r="I180" t="str">
        <f t="shared" si="15"/>
        <v>394000</v>
      </c>
      <c r="J180" t="str">
        <f t="shared" si="16"/>
        <v>182332 REG ASSET - AFUDC (PIS)</v>
      </c>
      <c r="K180">
        <f t="shared" si="17"/>
        <v>2017</v>
      </c>
      <c r="L180">
        <f t="shared" si="18"/>
        <v>84.41</v>
      </c>
      <c r="M180">
        <f t="shared" si="20"/>
        <v>-18.489999999999998</v>
      </c>
      <c r="N180" t="str">
        <f t="shared" si="19"/>
        <v>CD.AA</v>
      </c>
    </row>
    <row r="181" spans="1:14" x14ac:dyDescent="0.25">
      <c r="A181">
        <v>2018</v>
      </c>
      <c r="B181" s="2">
        <v>18.22</v>
      </c>
      <c r="C181" s="2">
        <v>3.12</v>
      </c>
      <c r="D181" s="2">
        <v>15.1</v>
      </c>
      <c r="H181" t="str">
        <f t="shared" si="14"/>
        <v>CD.AA.394000-AFC-GENERAL PLANT-TOOL</v>
      </c>
      <c r="I181" t="str">
        <f t="shared" si="15"/>
        <v>394000</v>
      </c>
      <c r="J181" t="str">
        <f t="shared" si="16"/>
        <v>182332 REG ASSET - AFUDC (PIS)</v>
      </c>
      <c r="K181">
        <f t="shared" si="17"/>
        <v>2018</v>
      </c>
      <c r="L181">
        <f t="shared" si="18"/>
        <v>18.22</v>
      </c>
      <c r="M181">
        <f t="shared" si="20"/>
        <v>-3.12</v>
      </c>
      <c r="N181" t="str">
        <f t="shared" si="19"/>
        <v>CD.AA</v>
      </c>
    </row>
    <row r="182" spans="1:14" x14ac:dyDescent="0.25">
      <c r="A182">
        <v>2020</v>
      </c>
      <c r="B182" s="2">
        <v>1227.95</v>
      </c>
      <c r="C182" s="2">
        <v>91.13</v>
      </c>
      <c r="D182" s="2">
        <v>1136.82</v>
      </c>
      <c r="H182" t="str">
        <f t="shared" si="14"/>
        <v>CD.AA.394000-AFC-GENERAL PLANT-TOOL</v>
      </c>
      <c r="I182" t="str">
        <f t="shared" si="15"/>
        <v>394000</v>
      </c>
      <c r="J182" t="str">
        <f t="shared" si="16"/>
        <v>182332 REG ASSET - AFUDC (PIS)</v>
      </c>
      <c r="K182">
        <f t="shared" si="17"/>
        <v>2020</v>
      </c>
      <c r="L182">
        <f t="shared" si="18"/>
        <v>1227.95</v>
      </c>
      <c r="M182">
        <f t="shared" si="20"/>
        <v>-91.13</v>
      </c>
      <c r="N182" t="str">
        <f t="shared" si="19"/>
        <v>CD.AA</v>
      </c>
    </row>
    <row r="183" spans="1:14" x14ac:dyDescent="0.25">
      <c r="A183" t="s">
        <v>15</v>
      </c>
      <c r="B183" s="2">
        <v>3947.77</v>
      </c>
      <c r="C183" s="2">
        <v>1309.03</v>
      </c>
      <c r="D183" s="2">
        <v>2638.74</v>
      </c>
      <c r="H183" t="str">
        <f t="shared" si="14"/>
        <v>CD.AA.394000-AFC-GENERAL PLANT-TOOL</v>
      </c>
      <c r="I183" t="str">
        <f t="shared" si="15"/>
        <v>394000</v>
      </c>
      <c r="J183" t="str">
        <f t="shared" si="16"/>
        <v>182332 REG ASSET - AFUDC (PIS)</v>
      </c>
      <c r="K183" t="str">
        <f t="shared" si="17"/>
        <v/>
      </c>
      <c r="L183">
        <f t="shared" si="18"/>
        <v>3947.77</v>
      </c>
      <c r="M183">
        <f t="shared" si="20"/>
        <v>-1309.03</v>
      </c>
      <c r="N183" t="str">
        <f t="shared" si="19"/>
        <v>CD.AA</v>
      </c>
    </row>
    <row r="184" spans="1:14" x14ac:dyDescent="0.25">
      <c r="A184" t="s">
        <v>16</v>
      </c>
      <c r="B184" s="2">
        <v>3947.77</v>
      </c>
      <c r="C184" s="2">
        <v>1309.03</v>
      </c>
      <c r="D184" s="2">
        <v>2638.74</v>
      </c>
      <c r="H184" t="str">
        <f t="shared" si="14"/>
        <v>CD.AA.394000-AFC-GENERAL PLANT-TOOL</v>
      </c>
      <c r="I184" t="str">
        <f t="shared" si="15"/>
        <v>394000</v>
      </c>
      <c r="J184" t="str">
        <f t="shared" si="16"/>
        <v>182332 REG ASSET - AFUDC (PIS)</v>
      </c>
      <c r="K184" t="str">
        <f t="shared" si="17"/>
        <v/>
      </c>
      <c r="L184">
        <f t="shared" si="18"/>
        <v>3947.77</v>
      </c>
      <c r="M184">
        <f t="shared" si="20"/>
        <v>-1309.03</v>
      </c>
      <c r="N184" t="str">
        <f t="shared" si="19"/>
        <v>CD.AA</v>
      </c>
    </row>
    <row r="185" spans="1:14" x14ac:dyDescent="0.25">
      <c r="A185" t="s">
        <v>18</v>
      </c>
      <c r="B185" s="2">
        <v>4219.71</v>
      </c>
      <c r="C185" s="2">
        <v>1315.8</v>
      </c>
      <c r="D185" s="2">
        <v>2903.91</v>
      </c>
      <c r="H185" t="str">
        <f t="shared" si="14"/>
        <v>CD.AA.394000-AFC-GENERAL PLANT-TOOL</v>
      </c>
      <c r="I185" t="str">
        <f t="shared" si="15"/>
        <v>394000</v>
      </c>
      <c r="J185" t="str">
        <f t="shared" si="16"/>
        <v>182332 REG ASSET - AFUDC (PIS)</v>
      </c>
      <c r="K185" t="str">
        <f t="shared" si="17"/>
        <v/>
      </c>
      <c r="L185">
        <f t="shared" si="18"/>
        <v>4219.71</v>
      </c>
      <c r="M185">
        <f t="shared" si="20"/>
        <v>-1315.8</v>
      </c>
      <c r="N185" t="str">
        <f t="shared" si="19"/>
        <v>CD.AA</v>
      </c>
    </row>
    <row r="186" spans="1:14" x14ac:dyDescent="0.25">
      <c r="A186" t="s">
        <v>37</v>
      </c>
      <c r="H186" t="str">
        <f t="shared" si="14"/>
        <v>CD.AA.395000 GENERAL PLANT - LABORA</v>
      </c>
      <c r="I186" t="str">
        <f t="shared" si="15"/>
        <v>395000</v>
      </c>
      <c r="J186" t="str">
        <f t="shared" si="16"/>
        <v>182332 REG ASSET - AFUDC (PIS)</v>
      </c>
      <c r="K186" t="str">
        <f t="shared" si="17"/>
        <v/>
      </c>
      <c r="L186">
        <f t="shared" si="18"/>
        <v>0</v>
      </c>
      <c r="M186">
        <f t="shared" si="20"/>
        <v>0</v>
      </c>
      <c r="N186" t="str">
        <f t="shared" si="19"/>
        <v>CD.AA</v>
      </c>
    </row>
    <row r="187" spans="1:14" x14ac:dyDescent="0.25">
      <c r="A187" t="s">
        <v>13</v>
      </c>
      <c r="H187" t="str">
        <f t="shared" si="14"/>
        <v>CD.AA.395000 GENERAL PLANT - LABORA</v>
      </c>
      <c r="I187" t="str">
        <f t="shared" si="15"/>
        <v>395000</v>
      </c>
      <c r="J187" t="str">
        <f t="shared" si="16"/>
        <v>101000 PLANT IN SERVICE OWNED</v>
      </c>
      <c r="K187" t="str">
        <f t="shared" si="17"/>
        <v/>
      </c>
      <c r="L187">
        <f t="shared" si="18"/>
        <v>0</v>
      </c>
      <c r="M187">
        <f t="shared" si="20"/>
        <v>0</v>
      </c>
      <c r="N187" t="str">
        <f t="shared" si="19"/>
        <v>CD.AA</v>
      </c>
    </row>
    <row r="188" spans="1:14" x14ac:dyDescent="0.25">
      <c r="A188" t="s">
        <v>38</v>
      </c>
      <c r="H188" t="str">
        <f t="shared" si="14"/>
        <v>CD.AA.395000 GENERAL PLANT - LABORA</v>
      </c>
      <c r="I188" t="str">
        <f t="shared" si="15"/>
        <v>395000</v>
      </c>
      <c r="J188" t="str">
        <f t="shared" si="16"/>
        <v>101000 PLANT IN SERVICE OWNED</v>
      </c>
      <c r="K188" t="str">
        <f t="shared" si="17"/>
        <v/>
      </c>
      <c r="L188">
        <f t="shared" si="18"/>
        <v>0</v>
      </c>
      <c r="M188">
        <f t="shared" si="20"/>
        <v>0</v>
      </c>
      <c r="N188" t="str">
        <f t="shared" si="19"/>
        <v>CD.AA</v>
      </c>
    </row>
    <row r="189" spans="1:14" x14ac:dyDescent="0.25">
      <c r="A189">
        <v>2007</v>
      </c>
      <c r="B189" s="2">
        <v>17920.97</v>
      </c>
      <c r="C189" s="2">
        <v>17920.97</v>
      </c>
      <c r="D189" s="2">
        <v>0</v>
      </c>
      <c r="H189" t="str">
        <f t="shared" si="14"/>
        <v>CD.AA.395000 GENERAL PLANT - LABORA</v>
      </c>
      <c r="I189" t="str">
        <f t="shared" si="15"/>
        <v>395000</v>
      </c>
      <c r="J189" t="str">
        <f t="shared" si="16"/>
        <v>101000 PLANT IN SERVICE OWNED</v>
      </c>
      <c r="K189">
        <f t="shared" si="17"/>
        <v>2007</v>
      </c>
      <c r="L189">
        <f t="shared" si="18"/>
        <v>17920.97</v>
      </c>
      <c r="M189">
        <f t="shared" si="20"/>
        <v>-17920.97</v>
      </c>
      <c r="N189" t="str">
        <f t="shared" si="19"/>
        <v>CD.AA</v>
      </c>
    </row>
    <row r="190" spans="1:14" x14ac:dyDescent="0.25">
      <c r="A190">
        <v>2008</v>
      </c>
      <c r="B190" s="2">
        <v>164618.88</v>
      </c>
      <c r="C190" s="2">
        <v>164618.75</v>
      </c>
      <c r="D190" s="2">
        <v>0.13</v>
      </c>
      <c r="H190" t="str">
        <f t="shared" si="14"/>
        <v>CD.AA.395000 GENERAL PLANT - LABORA</v>
      </c>
      <c r="I190" t="str">
        <f t="shared" si="15"/>
        <v>395000</v>
      </c>
      <c r="J190" t="str">
        <f t="shared" si="16"/>
        <v>101000 PLANT IN SERVICE OWNED</v>
      </c>
      <c r="K190">
        <f t="shared" si="17"/>
        <v>2008</v>
      </c>
      <c r="L190">
        <f t="shared" si="18"/>
        <v>164618.88</v>
      </c>
      <c r="M190">
        <f t="shared" si="20"/>
        <v>-164618.75</v>
      </c>
      <c r="N190" t="str">
        <f t="shared" si="19"/>
        <v>CD.AA</v>
      </c>
    </row>
    <row r="191" spans="1:14" x14ac:dyDescent="0.25">
      <c r="A191">
        <v>2009</v>
      </c>
      <c r="B191" s="2">
        <v>70497.509999999995</v>
      </c>
      <c r="C191" s="2">
        <v>70494.710000000006</v>
      </c>
      <c r="D191" s="2">
        <v>2.8</v>
      </c>
      <c r="H191" t="str">
        <f t="shared" si="14"/>
        <v>CD.AA.395000 GENERAL PLANT - LABORA</v>
      </c>
      <c r="I191" t="str">
        <f t="shared" si="15"/>
        <v>395000</v>
      </c>
      <c r="J191" t="str">
        <f t="shared" si="16"/>
        <v>101000 PLANT IN SERVICE OWNED</v>
      </c>
      <c r="K191">
        <f t="shared" si="17"/>
        <v>2009</v>
      </c>
      <c r="L191">
        <f t="shared" si="18"/>
        <v>70497.509999999995</v>
      </c>
      <c r="M191">
        <f t="shared" si="20"/>
        <v>-70494.710000000006</v>
      </c>
      <c r="N191" t="str">
        <f t="shared" si="19"/>
        <v>CD.AA</v>
      </c>
    </row>
    <row r="192" spans="1:14" x14ac:dyDescent="0.25">
      <c r="A192">
        <v>2018</v>
      </c>
      <c r="B192" s="2">
        <v>911816.91</v>
      </c>
      <c r="C192" s="2">
        <v>386910.28</v>
      </c>
      <c r="D192" s="2">
        <v>524906.63</v>
      </c>
      <c r="H192" t="str">
        <f t="shared" si="14"/>
        <v>CD.AA.395000 GENERAL PLANT - LABORA</v>
      </c>
      <c r="I192" t="str">
        <f t="shared" si="15"/>
        <v>395000</v>
      </c>
      <c r="J192" t="str">
        <f t="shared" si="16"/>
        <v>101000 PLANT IN SERVICE OWNED</v>
      </c>
      <c r="K192">
        <f t="shared" si="17"/>
        <v>2018</v>
      </c>
      <c r="L192">
        <f t="shared" si="18"/>
        <v>911816.91</v>
      </c>
      <c r="M192">
        <f t="shared" si="20"/>
        <v>-386910.28</v>
      </c>
      <c r="N192" t="str">
        <f t="shared" si="19"/>
        <v>CD.AA</v>
      </c>
    </row>
    <row r="193" spans="1:14" x14ac:dyDescent="0.25">
      <c r="A193">
        <v>2019</v>
      </c>
      <c r="B193" s="2">
        <v>301035.09999999998</v>
      </c>
      <c r="C193" s="2">
        <v>80465.509999999995</v>
      </c>
      <c r="D193" s="2">
        <v>220569.59</v>
      </c>
      <c r="H193" t="str">
        <f t="shared" si="14"/>
        <v>CD.AA.395000 GENERAL PLANT - LABORA</v>
      </c>
      <c r="I193" t="str">
        <f t="shared" si="15"/>
        <v>395000</v>
      </c>
      <c r="J193" t="str">
        <f t="shared" si="16"/>
        <v>101000 PLANT IN SERVICE OWNED</v>
      </c>
      <c r="K193">
        <f t="shared" si="17"/>
        <v>2019</v>
      </c>
      <c r="L193">
        <f t="shared" si="18"/>
        <v>301035.09999999998</v>
      </c>
      <c r="M193">
        <f t="shared" si="20"/>
        <v>-80465.509999999995</v>
      </c>
      <c r="N193" t="str">
        <f t="shared" si="19"/>
        <v>CD.AA</v>
      </c>
    </row>
    <row r="194" spans="1:14" x14ac:dyDescent="0.25">
      <c r="A194">
        <v>2020</v>
      </c>
      <c r="B194" s="2">
        <v>41901.57</v>
      </c>
      <c r="C194" s="2">
        <v>5679.11</v>
      </c>
      <c r="D194" s="2">
        <v>36222.46</v>
      </c>
      <c r="H194" t="str">
        <f t="shared" si="14"/>
        <v>CD.AA.395000 GENERAL PLANT - LABORA</v>
      </c>
      <c r="I194" t="str">
        <f t="shared" si="15"/>
        <v>395000</v>
      </c>
      <c r="J194" t="str">
        <f t="shared" si="16"/>
        <v>101000 PLANT IN SERVICE OWNED</v>
      </c>
      <c r="K194">
        <f t="shared" si="17"/>
        <v>2020</v>
      </c>
      <c r="L194">
        <f t="shared" si="18"/>
        <v>41901.57</v>
      </c>
      <c r="M194">
        <f t="shared" si="20"/>
        <v>-5679.11</v>
      </c>
      <c r="N194" t="str">
        <f t="shared" si="19"/>
        <v>CD.AA</v>
      </c>
    </row>
    <row r="195" spans="1:14" x14ac:dyDescent="0.25">
      <c r="A195" t="s">
        <v>15</v>
      </c>
      <c r="B195" s="2">
        <v>1507790.94</v>
      </c>
      <c r="C195" s="2">
        <v>726089.34</v>
      </c>
      <c r="D195" s="2">
        <v>781701.6</v>
      </c>
      <c r="H195" t="str">
        <f t="shared" si="14"/>
        <v>CD.AA.395000 GENERAL PLANT - LABORA</v>
      </c>
      <c r="I195" t="str">
        <f t="shared" si="15"/>
        <v>395000</v>
      </c>
      <c r="J195" t="str">
        <f t="shared" si="16"/>
        <v>101000 PLANT IN SERVICE OWNED</v>
      </c>
      <c r="K195" t="str">
        <f t="shared" si="17"/>
        <v/>
      </c>
      <c r="L195">
        <f t="shared" si="18"/>
        <v>1507790.94</v>
      </c>
      <c r="M195">
        <f t="shared" si="20"/>
        <v>-726089.34</v>
      </c>
      <c r="N195" t="str">
        <f t="shared" si="19"/>
        <v>CD.AA</v>
      </c>
    </row>
    <row r="196" spans="1:14" x14ac:dyDescent="0.25">
      <c r="A196" t="s">
        <v>16</v>
      </c>
      <c r="B196" s="2">
        <v>1507790.94</v>
      </c>
      <c r="C196" s="2">
        <v>726089.34</v>
      </c>
      <c r="D196" s="2">
        <v>781701.6</v>
      </c>
      <c r="H196" t="str">
        <f t="shared" si="14"/>
        <v>CD.AA.395000 GENERAL PLANT - LABORA</v>
      </c>
      <c r="I196" t="str">
        <f t="shared" si="15"/>
        <v>395000</v>
      </c>
      <c r="J196" t="str">
        <f t="shared" si="16"/>
        <v>101000 PLANT IN SERVICE OWNED</v>
      </c>
      <c r="K196" t="str">
        <f t="shared" si="17"/>
        <v/>
      </c>
      <c r="L196">
        <f t="shared" si="18"/>
        <v>1507790.94</v>
      </c>
      <c r="M196">
        <f t="shared" si="20"/>
        <v>-726089.34</v>
      </c>
      <c r="N196" t="str">
        <f t="shared" si="19"/>
        <v>CD.AA</v>
      </c>
    </row>
    <row r="197" spans="1:14" x14ac:dyDescent="0.25">
      <c r="A197" t="s">
        <v>18</v>
      </c>
      <c r="B197" s="2">
        <v>1507790.94</v>
      </c>
      <c r="C197" s="2">
        <v>726089.34</v>
      </c>
      <c r="D197" s="2">
        <v>781701.6</v>
      </c>
      <c r="H197" t="str">
        <f t="shared" si="14"/>
        <v>CD.AA.395000 GENERAL PLANT - LABORA</v>
      </c>
      <c r="I197" t="str">
        <f t="shared" si="15"/>
        <v>395000</v>
      </c>
      <c r="J197" t="str">
        <f t="shared" si="16"/>
        <v>101000 PLANT IN SERVICE OWNED</v>
      </c>
      <c r="K197" t="str">
        <f t="shared" si="17"/>
        <v/>
      </c>
      <c r="L197">
        <f t="shared" si="18"/>
        <v>1507790.94</v>
      </c>
      <c r="M197">
        <f t="shared" si="20"/>
        <v>-726089.34</v>
      </c>
      <c r="N197" t="str">
        <f t="shared" si="19"/>
        <v>CD.AA</v>
      </c>
    </row>
    <row r="198" spans="1:14" x14ac:dyDescent="0.25">
      <c r="A198" t="s">
        <v>39</v>
      </c>
      <c r="H198" t="str">
        <f t="shared" si="14"/>
        <v>CD.AA.397000 GENERAL PLANT-COMMUNIC</v>
      </c>
      <c r="I198" t="str">
        <f t="shared" si="15"/>
        <v>397000</v>
      </c>
      <c r="J198" t="str">
        <f t="shared" si="16"/>
        <v>101000 PLANT IN SERVICE OWNED</v>
      </c>
      <c r="K198" t="str">
        <f t="shared" si="17"/>
        <v/>
      </c>
      <c r="L198">
        <f t="shared" si="18"/>
        <v>0</v>
      </c>
      <c r="M198">
        <f t="shared" si="20"/>
        <v>0</v>
      </c>
      <c r="N198" t="str">
        <f t="shared" si="19"/>
        <v>CD.AA</v>
      </c>
    </row>
    <row r="199" spans="1:14" x14ac:dyDescent="0.25">
      <c r="A199" t="s">
        <v>13</v>
      </c>
      <c r="H199" t="str">
        <f t="shared" si="14"/>
        <v>CD.AA.397000 GENERAL PLANT-COMMUNIC</v>
      </c>
      <c r="I199" t="str">
        <f t="shared" si="15"/>
        <v>397000</v>
      </c>
      <c r="J199" t="str">
        <f t="shared" si="16"/>
        <v>101000 PLANT IN SERVICE OWNED</v>
      </c>
      <c r="K199" t="str">
        <f t="shared" si="17"/>
        <v/>
      </c>
      <c r="L199">
        <f t="shared" si="18"/>
        <v>0</v>
      </c>
      <c r="M199">
        <f t="shared" si="20"/>
        <v>0</v>
      </c>
      <c r="N199" t="str">
        <f t="shared" si="19"/>
        <v>CD.AA</v>
      </c>
    </row>
    <row r="200" spans="1:14" x14ac:dyDescent="0.25">
      <c r="A200" t="s">
        <v>40</v>
      </c>
      <c r="H200" t="str">
        <f t="shared" si="14"/>
        <v>CD.AA.397000 GENERAL PLANT-COMMUNIC</v>
      </c>
      <c r="I200" t="str">
        <f t="shared" si="15"/>
        <v>397000</v>
      </c>
      <c r="J200" t="str">
        <f t="shared" si="16"/>
        <v>101000 PLANT IN SERVICE OWNED</v>
      </c>
      <c r="K200" t="str">
        <f t="shared" si="17"/>
        <v/>
      </c>
      <c r="L200">
        <f t="shared" si="18"/>
        <v>0</v>
      </c>
      <c r="M200">
        <f t="shared" si="20"/>
        <v>0</v>
      </c>
      <c r="N200" t="str">
        <f t="shared" si="19"/>
        <v>CD.AA</v>
      </c>
    </row>
    <row r="201" spans="1:14" x14ac:dyDescent="0.25">
      <c r="A201">
        <v>2007</v>
      </c>
      <c r="B201" s="2">
        <v>371204.58</v>
      </c>
      <c r="C201" s="2">
        <v>347299.01</v>
      </c>
      <c r="D201" s="2">
        <v>23905.57</v>
      </c>
      <c r="H201" t="str">
        <f t="shared" si="14"/>
        <v>CD.AA.397000 GENERAL PLANT-COMMUNIC</v>
      </c>
      <c r="I201" t="str">
        <f t="shared" si="15"/>
        <v>397000</v>
      </c>
      <c r="J201" t="str">
        <f t="shared" si="16"/>
        <v>101000 PLANT IN SERVICE OWNED</v>
      </c>
      <c r="K201">
        <f t="shared" si="17"/>
        <v>2007</v>
      </c>
      <c r="L201">
        <f t="shared" si="18"/>
        <v>371204.58</v>
      </c>
      <c r="M201">
        <f t="shared" si="20"/>
        <v>-347299.01</v>
      </c>
      <c r="N201" t="str">
        <f t="shared" si="19"/>
        <v>CD.AA</v>
      </c>
    </row>
    <row r="202" spans="1:14" x14ac:dyDescent="0.25">
      <c r="A202">
        <v>2008</v>
      </c>
      <c r="B202" s="2">
        <v>372460.42</v>
      </c>
      <c r="C202" s="2">
        <v>305123.95</v>
      </c>
      <c r="D202" s="2">
        <v>67336.47</v>
      </c>
      <c r="H202" t="str">
        <f t="shared" si="14"/>
        <v>CD.AA.397000 GENERAL PLANT-COMMUNIC</v>
      </c>
      <c r="I202" t="str">
        <f t="shared" si="15"/>
        <v>397000</v>
      </c>
      <c r="J202" t="str">
        <f t="shared" si="16"/>
        <v>101000 PLANT IN SERVICE OWNED</v>
      </c>
      <c r="K202">
        <f t="shared" si="17"/>
        <v>2008</v>
      </c>
      <c r="L202">
        <f t="shared" si="18"/>
        <v>372460.42</v>
      </c>
      <c r="M202">
        <f t="shared" si="20"/>
        <v>-305123.95</v>
      </c>
      <c r="N202" t="str">
        <f t="shared" si="19"/>
        <v>CD.AA</v>
      </c>
    </row>
    <row r="203" spans="1:14" x14ac:dyDescent="0.25">
      <c r="A203">
        <v>2009</v>
      </c>
      <c r="B203" s="2">
        <v>699088.91</v>
      </c>
      <c r="C203" s="2">
        <v>501872.51</v>
      </c>
      <c r="D203" s="2">
        <v>197216.4</v>
      </c>
      <c r="H203" t="str">
        <f t="shared" si="14"/>
        <v>CD.AA.397000 GENERAL PLANT-COMMUNIC</v>
      </c>
      <c r="I203" t="str">
        <f t="shared" si="15"/>
        <v>397000</v>
      </c>
      <c r="J203" t="str">
        <f t="shared" si="16"/>
        <v>101000 PLANT IN SERVICE OWNED</v>
      </c>
      <c r="K203">
        <f t="shared" si="17"/>
        <v>2009</v>
      </c>
      <c r="L203">
        <f t="shared" si="18"/>
        <v>699088.91</v>
      </c>
      <c r="M203">
        <f t="shared" si="20"/>
        <v>-501872.51</v>
      </c>
      <c r="N203" t="str">
        <f t="shared" si="19"/>
        <v>CD.AA</v>
      </c>
    </row>
    <row r="204" spans="1:14" x14ac:dyDescent="0.25">
      <c r="A204">
        <v>2010</v>
      </c>
      <c r="B204" s="2">
        <v>1212906.8899999999</v>
      </c>
      <c r="C204" s="2">
        <v>763982.12</v>
      </c>
      <c r="D204" s="2">
        <v>448924.77</v>
      </c>
      <c r="H204" t="str">
        <f t="shared" si="14"/>
        <v>CD.AA.397000 GENERAL PLANT-COMMUNIC</v>
      </c>
      <c r="I204" t="str">
        <f t="shared" si="15"/>
        <v>397000</v>
      </c>
      <c r="J204" t="str">
        <f t="shared" si="16"/>
        <v>101000 PLANT IN SERVICE OWNED</v>
      </c>
      <c r="K204">
        <f t="shared" si="17"/>
        <v>2010</v>
      </c>
      <c r="L204">
        <f t="shared" si="18"/>
        <v>1212906.8899999999</v>
      </c>
      <c r="M204">
        <f t="shared" si="20"/>
        <v>-763982.12</v>
      </c>
      <c r="N204" t="str">
        <f t="shared" si="19"/>
        <v>CD.AA</v>
      </c>
    </row>
    <row r="205" spans="1:14" x14ac:dyDescent="0.25">
      <c r="A205">
        <v>2011</v>
      </c>
      <c r="B205" s="2">
        <v>698751.65</v>
      </c>
      <c r="C205" s="2">
        <v>386678.11</v>
      </c>
      <c r="D205" s="2">
        <v>312073.53999999998</v>
      </c>
      <c r="H205" t="str">
        <f t="shared" ref="H205:H268" si="21">IF(LEFT(A205,3)="CD.",A205,H204)</f>
        <v>CD.AA.397000 GENERAL PLANT-COMMUNIC</v>
      </c>
      <c r="I205" t="str">
        <f t="shared" ref="I205:I268" si="22">MID(H205,7,6)</f>
        <v>397000</v>
      </c>
      <c r="J205" t="str">
        <f t="shared" ref="J205:J268" si="23">IFERROR(IF(_xlfn.NUMBERVALUE(LEFT(A205,6))&gt;=101000,A205,J204),J204)</f>
        <v>101000 PLANT IN SERVICE OWNED</v>
      </c>
      <c r="K205">
        <f t="shared" ref="K205:K268" si="24">IFERROR(IF(A205&lt;=2021,A205,""),"-")</f>
        <v>2011</v>
      </c>
      <c r="L205">
        <f t="shared" ref="L205:L268" si="25">B205</f>
        <v>698751.65</v>
      </c>
      <c r="M205">
        <f t="shared" si="20"/>
        <v>-386678.11</v>
      </c>
      <c r="N205" t="str">
        <f t="shared" ref="N205:N268" si="26">LEFT(H205,5)</f>
        <v>CD.AA</v>
      </c>
    </row>
    <row r="206" spans="1:14" x14ac:dyDescent="0.25">
      <c r="A206">
        <v>2012</v>
      </c>
      <c r="B206" s="2">
        <v>17668665.039999999</v>
      </c>
      <c r="C206" s="2">
        <v>8598343.2899999991</v>
      </c>
      <c r="D206" s="2">
        <v>9070321.75</v>
      </c>
      <c r="H206" t="str">
        <f t="shared" si="21"/>
        <v>CD.AA.397000 GENERAL PLANT-COMMUNIC</v>
      </c>
      <c r="I206" t="str">
        <f t="shared" si="22"/>
        <v>397000</v>
      </c>
      <c r="J206" t="str">
        <f t="shared" si="23"/>
        <v>101000 PLANT IN SERVICE OWNED</v>
      </c>
      <c r="K206">
        <f t="shared" si="24"/>
        <v>2012</v>
      </c>
      <c r="L206">
        <f t="shared" si="25"/>
        <v>17668665.039999999</v>
      </c>
      <c r="M206">
        <f t="shared" ref="M206:M269" si="27">-C206</f>
        <v>-8598343.2899999991</v>
      </c>
      <c r="N206" t="str">
        <f t="shared" si="26"/>
        <v>CD.AA</v>
      </c>
    </row>
    <row r="207" spans="1:14" x14ac:dyDescent="0.25">
      <c r="A207">
        <v>2013</v>
      </c>
      <c r="B207" s="2">
        <v>248345.08</v>
      </c>
      <c r="C207" s="2">
        <v>106262.43</v>
      </c>
      <c r="D207" s="2">
        <v>142082.65</v>
      </c>
      <c r="H207" t="str">
        <f t="shared" si="21"/>
        <v>CD.AA.397000 GENERAL PLANT-COMMUNIC</v>
      </c>
      <c r="I207" t="str">
        <f t="shared" si="22"/>
        <v>397000</v>
      </c>
      <c r="J207" t="str">
        <f t="shared" si="23"/>
        <v>101000 PLANT IN SERVICE OWNED</v>
      </c>
      <c r="K207">
        <f t="shared" si="24"/>
        <v>2013</v>
      </c>
      <c r="L207">
        <f t="shared" si="25"/>
        <v>248345.08</v>
      </c>
      <c r="M207">
        <f t="shared" si="27"/>
        <v>-106262.43</v>
      </c>
      <c r="N207" t="str">
        <f t="shared" si="26"/>
        <v>CD.AA</v>
      </c>
    </row>
    <row r="208" spans="1:14" x14ac:dyDescent="0.25">
      <c r="A208">
        <v>2014</v>
      </c>
      <c r="B208" s="2">
        <v>2109702.3199999998</v>
      </c>
      <c r="C208" s="2">
        <v>791827.55</v>
      </c>
      <c r="D208" s="2">
        <v>1317874.77</v>
      </c>
      <c r="H208" t="str">
        <f t="shared" si="21"/>
        <v>CD.AA.397000 GENERAL PLANT-COMMUNIC</v>
      </c>
      <c r="I208" t="str">
        <f t="shared" si="22"/>
        <v>397000</v>
      </c>
      <c r="J208" t="str">
        <f t="shared" si="23"/>
        <v>101000 PLANT IN SERVICE OWNED</v>
      </c>
      <c r="K208">
        <f t="shared" si="24"/>
        <v>2014</v>
      </c>
      <c r="L208">
        <f t="shared" si="25"/>
        <v>2109702.3199999998</v>
      </c>
      <c r="M208">
        <f t="shared" si="27"/>
        <v>-791827.55</v>
      </c>
      <c r="N208" t="str">
        <f t="shared" si="26"/>
        <v>CD.AA</v>
      </c>
    </row>
    <row r="209" spans="1:14" x14ac:dyDescent="0.25">
      <c r="A209">
        <v>2015</v>
      </c>
      <c r="B209" s="2">
        <v>3231942.35</v>
      </c>
      <c r="C209" s="2">
        <v>1057504.53</v>
      </c>
      <c r="D209" s="2">
        <v>2174437.8199999998</v>
      </c>
      <c r="H209" t="str">
        <f t="shared" si="21"/>
        <v>CD.AA.397000 GENERAL PLANT-COMMUNIC</v>
      </c>
      <c r="I209" t="str">
        <f t="shared" si="22"/>
        <v>397000</v>
      </c>
      <c r="J209" t="str">
        <f t="shared" si="23"/>
        <v>101000 PLANT IN SERVICE OWNED</v>
      </c>
      <c r="K209">
        <f t="shared" si="24"/>
        <v>2015</v>
      </c>
      <c r="L209">
        <f t="shared" si="25"/>
        <v>3231942.35</v>
      </c>
      <c r="M209">
        <f t="shared" si="27"/>
        <v>-1057504.53</v>
      </c>
      <c r="N209" t="str">
        <f t="shared" si="26"/>
        <v>CD.AA</v>
      </c>
    </row>
    <row r="210" spans="1:14" x14ac:dyDescent="0.25">
      <c r="A210">
        <v>2016</v>
      </c>
      <c r="B210" s="2">
        <v>10164848.5</v>
      </c>
      <c r="C210" s="2">
        <v>2863855.09</v>
      </c>
      <c r="D210" s="2">
        <v>7300993.4100000001</v>
      </c>
      <c r="H210" t="str">
        <f t="shared" si="21"/>
        <v>CD.AA.397000 GENERAL PLANT-COMMUNIC</v>
      </c>
      <c r="I210" t="str">
        <f t="shared" si="22"/>
        <v>397000</v>
      </c>
      <c r="J210" t="str">
        <f t="shared" si="23"/>
        <v>101000 PLANT IN SERVICE OWNED</v>
      </c>
      <c r="K210">
        <f t="shared" si="24"/>
        <v>2016</v>
      </c>
      <c r="L210">
        <f t="shared" si="25"/>
        <v>10164848.5</v>
      </c>
      <c r="M210">
        <f t="shared" si="27"/>
        <v>-2863855.09</v>
      </c>
      <c r="N210" t="str">
        <f t="shared" si="26"/>
        <v>CD.AA</v>
      </c>
    </row>
    <row r="211" spans="1:14" x14ac:dyDescent="0.25">
      <c r="A211">
        <v>2017</v>
      </c>
      <c r="B211" s="2">
        <v>7443998.7800000003</v>
      </c>
      <c r="C211" s="2">
        <v>1765453.44</v>
      </c>
      <c r="D211" s="2">
        <v>5678545.3399999999</v>
      </c>
      <c r="H211" t="str">
        <f t="shared" si="21"/>
        <v>CD.AA.397000 GENERAL PLANT-COMMUNIC</v>
      </c>
      <c r="I211" t="str">
        <f t="shared" si="22"/>
        <v>397000</v>
      </c>
      <c r="J211" t="str">
        <f t="shared" si="23"/>
        <v>101000 PLANT IN SERVICE OWNED</v>
      </c>
      <c r="K211">
        <f t="shared" si="24"/>
        <v>2017</v>
      </c>
      <c r="L211">
        <f t="shared" si="25"/>
        <v>7443998.7800000003</v>
      </c>
      <c r="M211">
        <f t="shared" si="27"/>
        <v>-1765453.44</v>
      </c>
      <c r="N211" t="str">
        <f t="shared" si="26"/>
        <v>CD.AA</v>
      </c>
    </row>
    <row r="212" spans="1:14" x14ac:dyDescent="0.25">
      <c r="A212">
        <v>2018</v>
      </c>
      <c r="B212" s="2">
        <v>4642533.51</v>
      </c>
      <c r="C212" s="2">
        <v>889981.57</v>
      </c>
      <c r="D212" s="2">
        <v>3752551.94</v>
      </c>
      <c r="H212" t="str">
        <f t="shared" si="21"/>
        <v>CD.AA.397000 GENERAL PLANT-COMMUNIC</v>
      </c>
      <c r="I212" t="str">
        <f t="shared" si="22"/>
        <v>397000</v>
      </c>
      <c r="J212" t="str">
        <f t="shared" si="23"/>
        <v>101000 PLANT IN SERVICE OWNED</v>
      </c>
      <c r="K212">
        <f t="shared" si="24"/>
        <v>2018</v>
      </c>
      <c r="L212">
        <f t="shared" si="25"/>
        <v>4642533.51</v>
      </c>
      <c r="M212">
        <f t="shared" si="27"/>
        <v>-889981.57</v>
      </c>
      <c r="N212" t="str">
        <f t="shared" si="26"/>
        <v>CD.AA</v>
      </c>
    </row>
    <row r="213" spans="1:14" x14ac:dyDescent="0.25">
      <c r="A213">
        <v>2019</v>
      </c>
      <c r="B213" s="2">
        <v>8102185.3200000003</v>
      </c>
      <c r="C213" s="2">
        <v>1163304.07</v>
      </c>
      <c r="D213" s="2">
        <v>6938881.25</v>
      </c>
      <c r="H213" t="str">
        <f t="shared" si="21"/>
        <v>CD.AA.397000 GENERAL PLANT-COMMUNIC</v>
      </c>
      <c r="I213" t="str">
        <f t="shared" si="22"/>
        <v>397000</v>
      </c>
      <c r="J213" t="str">
        <f t="shared" si="23"/>
        <v>101000 PLANT IN SERVICE OWNED</v>
      </c>
      <c r="K213">
        <f t="shared" si="24"/>
        <v>2019</v>
      </c>
      <c r="L213">
        <f t="shared" si="25"/>
        <v>8102185.3200000003</v>
      </c>
      <c r="M213">
        <f t="shared" si="27"/>
        <v>-1163304.07</v>
      </c>
      <c r="N213" t="str">
        <f t="shared" si="26"/>
        <v>CD.AA</v>
      </c>
    </row>
    <row r="214" spans="1:14" x14ac:dyDescent="0.25">
      <c r="A214">
        <v>2020</v>
      </c>
      <c r="B214" s="2">
        <v>5681914.2300000004</v>
      </c>
      <c r="C214" s="2">
        <v>517188.06</v>
      </c>
      <c r="D214" s="2">
        <v>5164726.17</v>
      </c>
      <c r="H214" t="str">
        <f t="shared" si="21"/>
        <v>CD.AA.397000 GENERAL PLANT-COMMUNIC</v>
      </c>
      <c r="I214" t="str">
        <f t="shared" si="22"/>
        <v>397000</v>
      </c>
      <c r="J214" t="str">
        <f t="shared" si="23"/>
        <v>101000 PLANT IN SERVICE OWNED</v>
      </c>
      <c r="K214">
        <f t="shared" si="24"/>
        <v>2020</v>
      </c>
      <c r="L214">
        <f t="shared" si="25"/>
        <v>5681914.2300000004</v>
      </c>
      <c r="M214">
        <f t="shared" si="27"/>
        <v>-517188.06</v>
      </c>
      <c r="N214" t="str">
        <f t="shared" si="26"/>
        <v>CD.AA</v>
      </c>
    </row>
    <row r="215" spans="1:14" x14ac:dyDescent="0.25">
      <c r="A215">
        <v>2021</v>
      </c>
      <c r="B215" s="2">
        <v>2188133.7200000002</v>
      </c>
      <c r="C215" s="2">
        <v>70593.77</v>
      </c>
      <c r="D215" s="2">
        <v>2117539.9500000002</v>
      </c>
      <c r="H215" t="str">
        <f t="shared" si="21"/>
        <v>CD.AA.397000 GENERAL PLANT-COMMUNIC</v>
      </c>
      <c r="I215" t="str">
        <f t="shared" si="22"/>
        <v>397000</v>
      </c>
      <c r="J215" t="str">
        <f t="shared" si="23"/>
        <v>101000 PLANT IN SERVICE OWNED</v>
      </c>
      <c r="K215">
        <f t="shared" si="24"/>
        <v>2021</v>
      </c>
      <c r="L215">
        <f t="shared" si="25"/>
        <v>2188133.7200000002</v>
      </c>
      <c r="M215">
        <f t="shared" si="27"/>
        <v>-70593.77</v>
      </c>
      <c r="N215" t="str">
        <f t="shared" si="26"/>
        <v>CD.AA</v>
      </c>
    </row>
    <row r="216" spans="1:14" x14ac:dyDescent="0.25">
      <c r="A216" t="s">
        <v>15</v>
      </c>
      <c r="B216" s="2">
        <v>64836681.299999997</v>
      </c>
      <c r="C216" s="2">
        <v>20129269.489999998</v>
      </c>
      <c r="D216" s="2">
        <v>44707411.810000002</v>
      </c>
      <c r="H216" t="str">
        <f t="shared" si="21"/>
        <v>CD.AA.397000 GENERAL PLANT-COMMUNIC</v>
      </c>
      <c r="I216" t="str">
        <f t="shared" si="22"/>
        <v>397000</v>
      </c>
      <c r="J216" t="str">
        <f t="shared" si="23"/>
        <v>101000 PLANT IN SERVICE OWNED</v>
      </c>
      <c r="K216" t="str">
        <f t="shared" si="24"/>
        <v/>
      </c>
      <c r="L216">
        <f t="shared" si="25"/>
        <v>64836681.299999997</v>
      </c>
      <c r="M216">
        <f t="shared" si="27"/>
        <v>-20129269.489999998</v>
      </c>
      <c r="N216" t="str">
        <f t="shared" si="26"/>
        <v>CD.AA</v>
      </c>
    </row>
    <row r="217" spans="1:14" x14ac:dyDescent="0.25">
      <c r="A217" t="s">
        <v>16</v>
      </c>
      <c r="B217" s="2">
        <v>64836681.299999997</v>
      </c>
      <c r="C217" s="2">
        <v>20129269.489999998</v>
      </c>
      <c r="D217" s="2">
        <v>44707411.810000002</v>
      </c>
      <c r="H217" t="str">
        <f t="shared" si="21"/>
        <v>CD.AA.397000 GENERAL PLANT-COMMUNIC</v>
      </c>
      <c r="I217" t="str">
        <f t="shared" si="22"/>
        <v>397000</v>
      </c>
      <c r="J217" t="str">
        <f t="shared" si="23"/>
        <v>101000 PLANT IN SERVICE OWNED</v>
      </c>
      <c r="K217" t="str">
        <f t="shared" si="24"/>
        <v/>
      </c>
      <c r="L217">
        <f t="shared" si="25"/>
        <v>64836681.299999997</v>
      </c>
      <c r="M217">
        <f t="shared" si="27"/>
        <v>-20129269.489999998</v>
      </c>
      <c r="N217" t="str">
        <f t="shared" si="26"/>
        <v>CD.AA</v>
      </c>
    </row>
    <row r="218" spans="1:14" x14ac:dyDescent="0.25">
      <c r="A218" t="s">
        <v>17</v>
      </c>
      <c r="H218" t="str">
        <f t="shared" si="21"/>
        <v>CD.AA.397000 GENERAL PLANT-COMMUNIC</v>
      </c>
      <c r="I218" t="str">
        <f t="shared" si="22"/>
        <v>397000</v>
      </c>
      <c r="J218" t="str">
        <f t="shared" si="23"/>
        <v>106000 CCNC (PP)</v>
      </c>
      <c r="K218" t="str">
        <f t="shared" si="24"/>
        <v/>
      </c>
      <c r="L218">
        <f t="shared" si="25"/>
        <v>0</v>
      </c>
      <c r="M218">
        <f t="shared" si="27"/>
        <v>0</v>
      </c>
      <c r="N218" t="str">
        <f t="shared" si="26"/>
        <v>CD.AA</v>
      </c>
    </row>
    <row r="219" spans="1:14" x14ac:dyDescent="0.25">
      <c r="A219" t="s">
        <v>40</v>
      </c>
      <c r="H219" t="str">
        <f t="shared" si="21"/>
        <v>CD.AA.397000 GENERAL PLANT-COMMUNIC</v>
      </c>
      <c r="I219" t="str">
        <f t="shared" si="22"/>
        <v>397000</v>
      </c>
      <c r="J219" t="str">
        <f t="shared" si="23"/>
        <v>106000 CCNC (PP)</v>
      </c>
      <c r="K219" t="str">
        <f t="shared" si="24"/>
        <v/>
      </c>
      <c r="L219">
        <f t="shared" si="25"/>
        <v>0</v>
      </c>
      <c r="M219">
        <f t="shared" si="27"/>
        <v>0</v>
      </c>
      <c r="N219" t="str">
        <f t="shared" si="26"/>
        <v>CD.AA</v>
      </c>
    </row>
    <row r="220" spans="1:14" x14ac:dyDescent="0.25">
      <c r="A220">
        <v>2013</v>
      </c>
      <c r="B220" s="2">
        <v>9179.24</v>
      </c>
      <c r="C220" s="2">
        <v>3927.63</v>
      </c>
      <c r="D220" s="2">
        <v>5251.61</v>
      </c>
      <c r="H220" t="str">
        <f t="shared" si="21"/>
        <v>CD.AA.397000 GENERAL PLANT-COMMUNIC</v>
      </c>
      <c r="I220" t="str">
        <f t="shared" si="22"/>
        <v>397000</v>
      </c>
      <c r="J220" t="str">
        <f t="shared" si="23"/>
        <v>106000 CCNC (PP)</v>
      </c>
      <c r="K220">
        <f t="shared" si="24"/>
        <v>2013</v>
      </c>
      <c r="L220">
        <f t="shared" si="25"/>
        <v>9179.24</v>
      </c>
      <c r="M220">
        <f t="shared" si="27"/>
        <v>-3927.63</v>
      </c>
      <c r="N220" t="str">
        <f t="shared" si="26"/>
        <v>CD.AA</v>
      </c>
    </row>
    <row r="221" spans="1:14" x14ac:dyDescent="0.25">
      <c r="A221">
        <v>2014</v>
      </c>
      <c r="B221" s="2">
        <v>-4.78</v>
      </c>
      <c r="C221" s="2">
        <v>-1.79</v>
      </c>
      <c r="D221" s="2">
        <v>-2.99</v>
      </c>
      <c r="H221" t="str">
        <f t="shared" si="21"/>
        <v>CD.AA.397000 GENERAL PLANT-COMMUNIC</v>
      </c>
      <c r="I221" t="str">
        <f t="shared" si="22"/>
        <v>397000</v>
      </c>
      <c r="J221" t="str">
        <f t="shared" si="23"/>
        <v>106000 CCNC (PP)</v>
      </c>
      <c r="K221">
        <f t="shared" si="24"/>
        <v>2014</v>
      </c>
      <c r="L221">
        <f t="shared" si="25"/>
        <v>-4.78</v>
      </c>
      <c r="M221">
        <f t="shared" si="27"/>
        <v>1.79</v>
      </c>
      <c r="N221" t="str">
        <f t="shared" si="26"/>
        <v>CD.AA</v>
      </c>
    </row>
    <row r="222" spans="1:14" x14ac:dyDescent="0.25">
      <c r="A222">
        <v>2015</v>
      </c>
      <c r="B222" s="2">
        <v>-651.23</v>
      </c>
      <c r="C222" s="2">
        <v>-213.09</v>
      </c>
      <c r="D222" s="2">
        <v>-438.14</v>
      </c>
      <c r="H222" t="str">
        <f t="shared" si="21"/>
        <v>CD.AA.397000 GENERAL PLANT-COMMUNIC</v>
      </c>
      <c r="I222" t="str">
        <f t="shared" si="22"/>
        <v>397000</v>
      </c>
      <c r="J222" t="str">
        <f t="shared" si="23"/>
        <v>106000 CCNC (PP)</v>
      </c>
      <c r="K222">
        <f t="shared" si="24"/>
        <v>2015</v>
      </c>
      <c r="L222">
        <f t="shared" si="25"/>
        <v>-651.23</v>
      </c>
      <c r="M222">
        <f t="shared" si="27"/>
        <v>213.09</v>
      </c>
      <c r="N222" t="str">
        <f t="shared" si="26"/>
        <v>CD.AA</v>
      </c>
    </row>
    <row r="223" spans="1:14" x14ac:dyDescent="0.25">
      <c r="A223">
        <v>2019</v>
      </c>
      <c r="B223" s="2">
        <v>336744.89</v>
      </c>
      <c r="C223" s="2">
        <v>48349.51</v>
      </c>
      <c r="D223" s="2">
        <v>288395.38</v>
      </c>
      <c r="H223" t="str">
        <f t="shared" si="21"/>
        <v>CD.AA.397000 GENERAL PLANT-COMMUNIC</v>
      </c>
      <c r="I223" t="str">
        <f t="shared" si="22"/>
        <v>397000</v>
      </c>
      <c r="J223" t="str">
        <f t="shared" si="23"/>
        <v>106000 CCNC (PP)</v>
      </c>
      <c r="K223">
        <f t="shared" si="24"/>
        <v>2019</v>
      </c>
      <c r="L223">
        <f t="shared" si="25"/>
        <v>336744.89</v>
      </c>
      <c r="M223">
        <f t="shared" si="27"/>
        <v>-48349.51</v>
      </c>
      <c r="N223" t="str">
        <f t="shared" si="26"/>
        <v>CD.AA</v>
      </c>
    </row>
    <row r="224" spans="1:14" x14ac:dyDescent="0.25">
      <c r="A224">
        <v>2020</v>
      </c>
      <c r="B224" s="2">
        <v>4791723.7699999996</v>
      </c>
      <c r="C224" s="2">
        <v>436159.76</v>
      </c>
      <c r="D224" s="2">
        <v>4355564.01</v>
      </c>
      <c r="H224" t="str">
        <f t="shared" si="21"/>
        <v>CD.AA.397000 GENERAL PLANT-COMMUNIC</v>
      </c>
      <c r="I224" t="str">
        <f t="shared" si="22"/>
        <v>397000</v>
      </c>
      <c r="J224" t="str">
        <f t="shared" si="23"/>
        <v>106000 CCNC (PP)</v>
      </c>
      <c r="K224">
        <f t="shared" si="24"/>
        <v>2020</v>
      </c>
      <c r="L224">
        <f t="shared" si="25"/>
        <v>4791723.7699999996</v>
      </c>
      <c r="M224">
        <f t="shared" si="27"/>
        <v>-436159.76</v>
      </c>
      <c r="N224" t="str">
        <f t="shared" si="26"/>
        <v>CD.AA</v>
      </c>
    </row>
    <row r="225" spans="1:14" x14ac:dyDescent="0.25">
      <c r="A225">
        <v>2021</v>
      </c>
      <c r="B225" s="2">
        <v>10492604.34</v>
      </c>
      <c r="C225" s="2">
        <v>338513.35</v>
      </c>
      <c r="D225" s="2">
        <v>10154090.99</v>
      </c>
      <c r="H225" t="str">
        <f t="shared" si="21"/>
        <v>CD.AA.397000 GENERAL PLANT-COMMUNIC</v>
      </c>
      <c r="I225" t="str">
        <f t="shared" si="22"/>
        <v>397000</v>
      </c>
      <c r="J225" t="str">
        <f t="shared" si="23"/>
        <v>106000 CCNC (PP)</v>
      </c>
      <c r="K225">
        <f t="shared" si="24"/>
        <v>2021</v>
      </c>
      <c r="L225">
        <f t="shared" si="25"/>
        <v>10492604.34</v>
      </c>
      <c r="M225">
        <f t="shared" si="27"/>
        <v>-338513.35</v>
      </c>
      <c r="N225" t="str">
        <f t="shared" si="26"/>
        <v>CD.AA</v>
      </c>
    </row>
    <row r="226" spans="1:14" x14ac:dyDescent="0.25">
      <c r="A226" t="s">
        <v>15</v>
      </c>
      <c r="B226" s="2">
        <v>15629596.23</v>
      </c>
      <c r="C226" s="2">
        <v>826735.37</v>
      </c>
      <c r="D226" s="2">
        <v>14802860.859999999</v>
      </c>
      <c r="H226" t="str">
        <f t="shared" si="21"/>
        <v>CD.AA.397000 GENERAL PLANT-COMMUNIC</v>
      </c>
      <c r="I226" t="str">
        <f t="shared" si="22"/>
        <v>397000</v>
      </c>
      <c r="J226" t="str">
        <f t="shared" si="23"/>
        <v>106000 CCNC (PP)</v>
      </c>
      <c r="K226" t="str">
        <f t="shared" si="24"/>
        <v/>
      </c>
      <c r="L226">
        <f t="shared" si="25"/>
        <v>15629596.23</v>
      </c>
      <c r="M226">
        <f t="shared" si="27"/>
        <v>-826735.37</v>
      </c>
      <c r="N226" t="str">
        <f t="shared" si="26"/>
        <v>CD.AA</v>
      </c>
    </row>
    <row r="227" spans="1:14" x14ac:dyDescent="0.25">
      <c r="A227" t="s">
        <v>16</v>
      </c>
      <c r="B227" s="2">
        <v>15629596.23</v>
      </c>
      <c r="C227" s="2">
        <v>826735.37</v>
      </c>
      <c r="D227" s="2">
        <v>14802860.859999999</v>
      </c>
      <c r="H227" t="str">
        <f t="shared" si="21"/>
        <v>CD.AA.397000 GENERAL PLANT-COMMUNIC</v>
      </c>
      <c r="I227" t="str">
        <f t="shared" si="22"/>
        <v>397000</v>
      </c>
      <c r="J227" t="str">
        <f t="shared" si="23"/>
        <v>106000 CCNC (PP)</v>
      </c>
      <c r="K227" t="str">
        <f t="shared" si="24"/>
        <v/>
      </c>
      <c r="L227">
        <f t="shared" si="25"/>
        <v>15629596.23</v>
      </c>
      <c r="M227">
        <f t="shared" si="27"/>
        <v>-826735.37</v>
      </c>
      <c r="N227" t="str">
        <f t="shared" si="26"/>
        <v>CD.AA</v>
      </c>
    </row>
    <row r="228" spans="1:14" x14ac:dyDescent="0.25">
      <c r="A228" t="s">
        <v>18</v>
      </c>
      <c r="B228" s="2">
        <v>80466277.530000001</v>
      </c>
      <c r="C228" s="2">
        <v>20956004.850000001</v>
      </c>
      <c r="D228" s="2">
        <v>59510272.68</v>
      </c>
      <c r="H228" t="str">
        <f t="shared" si="21"/>
        <v>CD.AA.397000 GENERAL PLANT-COMMUNIC</v>
      </c>
      <c r="I228" t="str">
        <f t="shared" si="22"/>
        <v>397000</v>
      </c>
      <c r="J228" t="str">
        <f t="shared" si="23"/>
        <v>106000 CCNC (PP)</v>
      </c>
      <c r="K228" t="str">
        <f t="shared" si="24"/>
        <v/>
      </c>
      <c r="L228">
        <f t="shared" si="25"/>
        <v>80466277.530000001</v>
      </c>
      <c r="M228">
        <f t="shared" si="27"/>
        <v>-20956004.850000001</v>
      </c>
      <c r="N228" t="str">
        <f t="shared" si="26"/>
        <v>CD.AA</v>
      </c>
    </row>
    <row r="229" spans="1:14" x14ac:dyDescent="0.25">
      <c r="A229" t="s">
        <v>41</v>
      </c>
      <c r="H229" t="str">
        <f t="shared" si="21"/>
        <v>CD.AA.397000-AFC-GENERAL PLANT-COMM</v>
      </c>
      <c r="I229" t="str">
        <f t="shared" si="22"/>
        <v>397000</v>
      </c>
      <c r="J229" t="str">
        <f t="shared" si="23"/>
        <v>106000 CCNC (PP)</v>
      </c>
      <c r="K229" t="str">
        <f t="shared" si="24"/>
        <v/>
      </c>
      <c r="L229">
        <f t="shared" si="25"/>
        <v>0</v>
      </c>
      <c r="M229">
        <f t="shared" si="27"/>
        <v>0</v>
      </c>
      <c r="N229" t="str">
        <f t="shared" si="26"/>
        <v>CD.AA</v>
      </c>
    </row>
    <row r="230" spans="1:14" x14ac:dyDescent="0.25">
      <c r="A230" t="s">
        <v>20</v>
      </c>
      <c r="H230" t="str">
        <f t="shared" si="21"/>
        <v>CD.AA.397000-AFC-GENERAL PLANT-COMM</v>
      </c>
      <c r="I230" t="str">
        <f t="shared" si="22"/>
        <v>397000</v>
      </c>
      <c r="J230" t="str">
        <f t="shared" si="23"/>
        <v>182332 REG ASSET - AFUDC (CCNC)</v>
      </c>
      <c r="K230" t="str">
        <f t="shared" si="24"/>
        <v/>
      </c>
      <c r="L230">
        <f t="shared" si="25"/>
        <v>0</v>
      </c>
      <c r="M230">
        <f t="shared" si="27"/>
        <v>0</v>
      </c>
      <c r="N230" t="str">
        <f t="shared" si="26"/>
        <v>CD.AA</v>
      </c>
    </row>
    <row r="231" spans="1:14" x14ac:dyDescent="0.25">
      <c r="A231" t="s">
        <v>40</v>
      </c>
      <c r="H231" t="str">
        <f t="shared" si="21"/>
        <v>CD.AA.397000-AFC-GENERAL PLANT-COMM</v>
      </c>
      <c r="I231" t="str">
        <f t="shared" si="22"/>
        <v>397000</v>
      </c>
      <c r="J231" t="str">
        <f t="shared" si="23"/>
        <v>182332 REG ASSET - AFUDC (CCNC)</v>
      </c>
      <c r="K231" t="str">
        <f t="shared" si="24"/>
        <v/>
      </c>
      <c r="L231">
        <f t="shared" si="25"/>
        <v>0</v>
      </c>
      <c r="M231">
        <f t="shared" si="27"/>
        <v>0</v>
      </c>
      <c r="N231" t="str">
        <f t="shared" si="26"/>
        <v>CD.AA</v>
      </c>
    </row>
    <row r="232" spans="1:14" x14ac:dyDescent="0.25">
      <c r="A232">
        <v>2019</v>
      </c>
      <c r="B232" s="2">
        <v>9157.9500000000007</v>
      </c>
      <c r="C232" s="2">
        <v>1319.32</v>
      </c>
      <c r="D232" s="2">
        <v>7838.63</v>
      </c>
      <c r="H232" t="str">
        <f t="shared" si="21"/>
        <v>CD.AA.397000-AFC-GENERAL PLANT-COMM</v>
      </c>
      <c r="I232" t="str">
        <f t="shared" si="22"/>
        <v>397000</v>
      </c>
      <c r="J232" t="str">
        <f t="shared" si="23"/>
        <v>182332 REG ASSET - AFUDC (CCNC)</v>
      </c>
      <c r="K232">
        <f t="shared" si="24"/>
        <v>2019</v>
      </c>
      <c r="L232">
        <f t="shared" si="25"/>
        <v>9157.9500000000007</v>
      </c>
      <c r="M232">
        <f t="shared" si="27"/>
        <v>-1319.32</v>
      </c>
      <c r="N232" t="str">
        <f t="shared" si="26"/>
        <v>CD.AA</v>
      </c>
    </row>
    <row r="233" spans="1:14" x14ac:dyDescent="0.25">
      <c r="A233">
        <v>2020</v>
      </c>
      <c r="B233" s="2">
        <v>56625.84</v>
      </c>
      <c r="C233" s="2">
        <v>5164.93</v>
      </c>
      <c r="D233" s="2">
        <v>51460.91</v>
      </c>
      <c r="H233" t="str">
        <f t="shared" si="21"/>
        <v>CD.AA.397000-AFC-GENERAL PLANT-COMM</v>
      </c>
      <c r="I233" t="str">
        <f t="shared" si="22"/>
        <v>397000</v>
      </c>
      <c r="J233" t="str">
        <f t="shared" si="23"/>
        <v>182332 REG ASSET - AFUDC (CCNC)</v>
      </c>
      <c r="K233">
        <f t="shared" si="24"/>
        <v>2020</v>
      </c>
      <c r="L233">
        <f t="shared" si="25"/>
        <v>56625.84</v>
      </c>
      <c r="M233">
        <f t="shared" si="27"/>
        <v>-5164.93</v>
      </c>
      <c r="N233" t="str">
        <f t="shared" si="26"/>
        <v>CD.AA</v>
      </c>
    </row>
    <row r="234" spans="1:14" x14ac:dyDescent="0.25">
      <c r="A234">
        <v>2021</v>
      </c>
      <c r="B234" s="2">
        <v>173368.47</v>
      </c>
      <c r="C234" s="2">
        <v>5597.12</v>
      </c>
      <c r="D234" s="2">
        <v>167771.35</v>
      </c>
      <c r="H234" t="str">
        <f t="shared" si="21"/>
        <v>CD.AA.397000-AFC-GENERAL PLANT-COMM</v>
      </c>
      <c r="I234" t="str">
        <f t="shared" si="22"/>
        <v>397000</v>
      </c>
      <c r="J234" t="str">
        <f t="shared" si="23"/>
        <v>182332 REG ASSET - AFUDC (CCNC)</v>
      </c>
      <c r="K234">
        <f t="shared" si="24"/>
        <v>2021</v>
      </c>
      <c r="L234">
        <f t="shared" si="25"/>
        <v>173368.47</v>
      </c>
      <c r="M234">
        <f t="shared" si="27"/>
        <v>-5597.12</v>
      </c>
      <c r="N234" t="str">
        <f t="shared" si="26"/>
        <v>CD.AA</v>
      </c>
    </row>
    <row r="235" spans="1:14" x14ac:dyDescent="0.25">
      <c r="A235" t="s">
        <v>15</v>
      </c>
      <c r="B235" s="2">
        <v>239152.26</v>
      </c>
      <c r="C235" s="2">
        <v>12081.36</v>
      </c>
      <c r="D235" s="2">
        <v>227070.9</v>
      </c>
      <c r="H235" t="str">
        <f t="shared" si="21"/>
        <v>CD.AA.397000-AFC-GENERAL PLANT-COMM</v>
      </c>
      <c r="I235" t="str">
        <f t="shared" si="22"/>
        <v>397000</v>
      </c>
      <c r="J235" t="str">
        <f t="shared" si="23"/>
        <v>182332 REG ASSET - AFUDC (CCNC)</v>
      </c>
      <c r="K235" t="str">
        <f t="shared" si="24"/>
        <v/>
      </c>
      <c r="L235">
        <f t="shared" si="25"/>
        <v>239152.26</v>
      </c>
      <c r="M235">
        <f t="shared" si="27"/>
        <v>-12081.36</v>
      </c>
      <c r="N235" t="str">
        <f t="shared" si="26"/>
        <v>CD.AA</v>
      </c>
    </row>
    <row r="236" spans="1:14" x14ac:dyDescent="0.25">
      <c r="A236" t="s">
        <v>16</v>
      </c>
      <c r="B236" s="2">
        <v>239152.26</v>
      </c>
      <c r="C236" s="2">
        <v>12081.36</v>
      </c>
      <c r="D236" s="2">
        <v>227070.9</v>
      </c>
      <c r="H236" t="str">
        <f t="shared" si="21"/>
        <v>CD.AA.397000-AFC-GENERAL PLANT-COMM</v>
      </c>
      <c r="I236" t="str">
        <f t="shared" si="22"/>
        <v>397000</v>
      </c>
      <c r="J236" t="str">
        <f t="shared" si="23"/>
        <v>182332 REG ASSET - AFUDC (CCNC)</v>
      </c>
      <c r="K236" t="str">
        <f t="shared" si="24"/>
        <v/>
      </c>
      <c r="L236">
        <f t="shared" si="25"/>
        <v>239152.26</v>
      </c>
      <c r="M236">
        <f t="shared" si="27"/>
        <v>-12081.36</v>
      </c>
      <c r="N236" t="str">
        <f t="shared" si="26"/>
        <v>CD.AA</v>
      </c>
    </row>
    <row r="237" spans="1:14" x14ac:dyDescent="0.25">
      <c r="A237" t="s">
        <v>21</v>
      </c>
      <c r="H237" t="str">
        <f t="shared" si="21"/>
        <v>CD.AA.397000-AFC-GENERAL PLANT-COMM</v>
      </c>
      <c r="I237" t="str">
        <f t="shared" si="22"/>
        <v>397000</v>
      </c>
      <c r="J237" t="str">
        <f t="shared" si="23"/>
        <v>182332 REG ASSET - AFUDC (PIS)</v>
      </c>
      <c r="K237" t="str">
        <f t="shared" si="24"/>
        <v/>
      </c>
      <c r="L237">
        <f t="shared" si="25"/>
        <v>0</v>
      </c>
      <c r="M237">
        <f t="shared" si="27"/>
        <v>0</v>
      </c>
      <c r="N237" t="str">
        <f t="shared" si="26"/>
        <v>CD.AA</v>
      </c>
    </row>
    <row r="238" spans="1:14" x14ac:dyDescent="0.25">
      <c r="A238" t="s">
        <v>40</v>
      </c>
      <c r="H238" t="str">
        <f t="shared" si="21"/>
        <v>CD.AA.397000-AFC-GENERAL PLANT-COMM</v>
      </c>
      <c r="I238" t="str">
        <f t="shared" si="22"/>
        <v>397000</v>
      </c>
      <c r="J238" t="str">
        <f t="shared" si="23"/>
        <v>182332 REG ASSET - AFUDC (PIS)</v>
      </c>
      <c r="K238" t="str">
        <f t="shared" si="24"/>
        <v/>
      </c>
      <c r="L238">
        <f t="shared" si="25"/>
        <v>0</v>
      </c>
      <c r="M238">
        <f t="shared" si="27"/>
        <v>0</v>
      </c>
      <c r="N238" t="str">
        <f t="shared" si="26"/>
        <v>CD.AA</v>
      </c>
    </row>
    <row r="239" spans="1:14" x14ac:dyDescent="0.25">
      <c r="A239">
        <v>2011</v>
      </c>
      <c r="B239" s="2">
        <v>3939.57</v>
      </c>
      <c r="C239" s="2">
        <v>2192.19</v>
      </c>
      <c r="D239" s="2">
        <v>1747.38</v>
      </c>
      <c r="H239" t="str">
        <f t="shared" si="21"/>
        <v>CD.AA.397000-AFC-GENERAL PLANT-COMM</v>
      </c>
      <c r="I239" t="str">
        <f t="shared" si="22"/>
        <v>397000</v>
      </c>
      <c r="J239" t="str">
        <f t="shared" si="23"/>
        <v>182332 REG ASSET - AFUDC (PIS)</v>
      </c>
      <c r="K239">
        <f t="shared" si="24"/>
        <v>2011</v>
      </c>
      <c r="L239">
        <f t="shared" si="25"/>
        <v>3939.57</v>
      </c>
      <c r="M239">
        <f t="shared" si="27"/>
        <v>-2192.19</v>
      </c>
      <c r="N239" t="str">
        <f t="shared" si="26"/>
        <v>CD.AA</v>
      </c>
    </row>
    <row r="240" spans="1:14" x14ac:dyDescent="0.25">
      <c r="A240">
        <v>2012</v>
      </c>
      <c r="B240" s="2">
        <v>37544.31</v>
      </c>
      <c r="C240" s="2">
        <v>18385.990000000002</v>
      </c>
      <c r="D240" s="2">
        <v>19158.32</v>
      </c>
      <c r="H240" t="str">
        <f t="shared" si="21"/>
        <v>CD.AA.397000-AFC-GENERAL PLANT-COMM</v>
      </c>
      <c r="I240" t="str">
        <f t="shared" si="22"/>
        <v>397000</v>
      </c>
      <c r="J240" t="str">
        <f t="shared" si="23"/>
        <v>182332 REG ASSET - AFUDC (PIS)</v>
      </c>
      <c r="K240">
        <f t="shared" si="24"/>
        <v>2012</v>
      </c>
      <c r="L240">
        <f t="shared" si="25"/>
        <v>37544.31</v>
      </c>
      <c r="M240">
        <f t="shared" si="27"/>
        <v>-18385.990000000002</v>
      </c>
      <c r="N240" t="str">
        <f t="shared" si="26"/>
        <v>CD.AA</v>
      </c>
    </row>
    <row r="241" spans="1:14" x14ac:dyDescent="0.25">
      <c r="A241">
        <v>2013</v>
      </c>
      <c r="B241" s="2">
        <v>14995.45</v>
      </c>
      <c r="C241" s="2">
        <v>6459.85</v>
      </c>
      <c r="D241" s="2">
        <v>8535.6</v>
      </c>
      <c r="H241" t="str">
        <f t="shared" si="21"/>
        <v>CD.AA.397000-AFC-GENERAL PLANT-COMM</v>
      </c>
      <c r="I241" t="str">
        <f t="shared" si="22"/>
        <v>397000</v>
      </c>
      <c r="J241" t="str">
        <f t="shared" si="23"/>
        <v>182332 REG ASSET - AFUDC (PIS)</v>
      </c>
      <c r="K241">
        <f t="shared" si="24"/>
        <v>2013</v>
      </c>
      <c r="L241">
        <f t="shared" si="25"/>
        <v>14995.45</v>
      </c>
      <c r="M241">
        <f t="shared" si="27"/>
        <v>-6459.85</v>
      </c>
      <c r="N241" t="str">
        <f t="shared" si="26"/>
        <v>CD.AA</v>
      </c>
    </row>
    <row r="242" spans="1:14" x14ac:dyDescent="0.25">
      <c r="A242">
        <v>2014</v>
      </c>
      <c r="B242" s="2">
        <v>48040.51</v>
      </c>
      <c r="C242" s="2">
        <v>18156.27</v>
      </c>
      <c r="D242" s="2">
        <v>29884.240000000002</v>
      </c>
      <c r="H242" t="str">
        <f t="shared" si="21"/>
        <v>CD.AA.397000-AFC-GENERAL PLANT-COMM</v>
      </c>
      <c r="I242" t="str">
        <f t="shared" si="22"/>
        <v>397000</v>
      </c>
      <c r="J242" t="str">
        <f t="shared" si="23"/>
        <v>182332 REG ASSET - AFUDC (PIS)</v>
      </c>
      <c r="K242">
        <f t="shared" si="24"/>
        <v>2014</v>
      </c>
      <c r="L242">
        <f t="shared" si="25"/>
        <v>48040.51</v>
      </c>
      <c r="M242">
        <f t="shared" si="27"/>
        <v>-18156.27</v>
      </c>
      <c r="N242" t="str">
        <f t="shared" si="26"/>
        <v>CD.AA</v>
      </c>
    </row>
    <row r="243" spans="1:14" x14ac:dyDescent="0.25">
      <c r="A243">
        <v>2015</v>
      </c>
      <c r="B243" s="2">
        <v>53295.18</v>
      </c>
      <c r="C243" s="2">
        <v>17556.8</v>
      </c>
      <c r="D243" s="2">
        <v>35738.379999999997</v>
      </c>
      <c r="H243" t="str">
        <f t="shared" si="21"/>
        <v>CD.AA.397000-AFC-GENERAL PLANT-COMM</v>
      </c>
      <c r="I243" t="str">
        <f t="shared" si="22"/>
        <v>397000</v>
      </c>
      <c r="J243" t="str">
        <f t="shared" si="23"/>
        <v>182332 REG ASSET - AFUDC (PIS)</v>
      </c>
      <c r="K243">
        <f t="shared" si="24"/>
        <v>2015</v>
      </c>
      <c r="L243">
        <f t="shared" si="25"/>
        <v>53295.18</v>
      </c>
      <c r="M243">
        <f t="shared" si="27"/>
        <v>-17556.8</v>
      </c>
      <c r="N243" t="str">
        <f t="shared" si="26"/>
        <v>CD.AA</v>
      </c>
    </row>
    <row r="244" spans="1:14" x14ac:dyDescent="0.25">
      <c r="A244">
        <v>2016</v>
      </c>
      <c r="B244" s="2">
        <v>372511.43</v>
      </c>
      <c r="C244" s="2">
        <v>105614.03</v>
      </c>
      <c r="D244" s="2">
        <v>266897.40000000002</v>
      </c>
      <c r="H244" t="str">
        <f t="shared" si="21"/>
        <v>CD.AA.397000-AFC-GENERAL PLANT-COMM</v>
      </c>
      <c r="I244" t="str">
        <f t="shared" si="22"/>
        <v>397000</v>
      </c>
      <c r="J244" t="str">
        <f t="shared" si="23"/>
        <v>182332 REG ASSET - AFUDC (PIS)</v>
      </c>
      <c r="K244">
        <f t="shared" si="24"/>
        <v>2016</v>
      </c>
      <c r="L244">
        <f t="shared" si="25"/>
        <v>372511.43</v>
      </c>
      <c r="M244">
        <f t="shared" si="27"/>
        <v>-105614.03</v>
      </c>
      <c r="N244" t="str">
        <f t="shared" si="26"/>
        <v>CD.AA</v>
      </c>
    </row>
    <row r="245" spans="1:14" x14ac:dyDescent="0.25">
      <c r="A245">
        <v>2017</v>
      </c>
      <c r="B245" s="2">
        <v>336157.68</v>
      </c>
      <c r="C245" s="2">
        <v>80166.899999999994</v>
      </c>
      <c r="D245" s="2">
        <v>255990.78</v>
      </c>
      <c r="H245" t="str">
        <f t="shared" si="21"/>
        <v>CD.AA.397000-AFC-GENERAL PLANT-COMM</v>
      </c>
      <c r="I245" t="str">
        <f t="shared" si="22"/>
        <v>397000</v>
      </c>
      <c r="J245" t="str">
        <f t="shared" si="23"/>
        <v>182332 REG ASSET - AFUDC (PIS)</v>
      </c>
      <c r="K245">
        <f t="shared" si="24"/>
        <v>2017</v>
      </c>
      <c r="L245">
        <f t="shared" si="25"/>
        <v>336157.68</v>
      </c>
      <c r="M245">
        <f t="shared" si="27"/>
        <v>-80166.899999999994</v>
      </c>
      <c r="N245" t="str">
        <f t="shared" si="26"/>
        <v>CD.AA</v>
      </c>
    </row>
    <row r="246" spans="1:14" x14ac:dyDescent="0.25">
      <c r="A246">
        <v>2018</v>
      </c>
      <c r="B246" s="2">
        <v>41990.64</v>
      </c>
      <c r="C246" s="2">
        <v>8086.27</v>
      </c>
      <c r="D246" s="2">
        <v>33904.370000000003</v>
      </c>
      <c r="H246" t="str">
        <f t="shared" si="21"/>
        <v>CD.AA.397000-AFC-GENERAL PLANT-COMM</v>
      </c>
      <c r="I246" t="str">
        <f t="shared" si="22"/>
        <v>397000</v>
      </c>
      <c r="J246" t="str">
        <f t="shared" si="23"/>
        <v>182332 REG ASSET - AFUDC (PIS)</v>
      </c>
      <c r="K246">
        <f t="shared" si="24"/>
        <v>2018</v>
      </c>
      <c r="L246">
        <f t="shared" si="25"/>
        <v>41990.64</v>
      </c>
      <c r="M246">
        <f t="shared" si="27"/>
        <v>-8086.27</v>
      </c>
      <c r="N246" t="str">
        <f t="shared" si="26"/>
        <v>CD.AA</v>
      </c>
    </row>
    <row r="247" spans="1:14" x14ac:dyDescent="0.25">
      <c r="A247">
        <v>2019</v>
      </c>
      <c r="B247" s="2">
        <v>84101.66</v>
      </c>
      <c r="C247" s="2">
        <v>12115.88</v>
      </c>
      <c r="D247" s="2">
        <v>71985.78</v>
      </c>
      <c r="H247" t="str">
        <f t="shared" si="21"/>
        <v>CD.AA.397000-AFC-GENERAL PLANT-COMM</v>
      </c>
      <c r="I247" t="str">
        <f t="shared" si="22"/>
        <v>397000</v>
      </c>
      <c r="J247" t="str">
        <f t="shared" si="23"/>
        <v>182332 REG ASSET - AFUDC (PIS)</v>
      </c>
      <c r="K247">
        <f t="shared" si="24"/>
        <v>2019</v>
      </c>
      <c r="L247">
        <f t="shared" si="25"/>
        <v>84101.66</v>
      </c>
      <c r="M247">
        <f t="shared" si="27"/>
        <v>-12115.88</v>
      </c>
      <c r="N247" t="str">
        <f t="shared" si="26"/>
        <v>CD.AA</v>
      </c>
    </row>
    <row r="248" spans="1:14" x14ac:dyDescent="0.25">
      <c r="A248">
        <v>2020</v>
      </c>
      <c r="B248" s="2">
        <v>152447.44</v>
      </c>
      <c r="C248" s="2">
        <v>13904.96</v>
      </c>
      <c r="D248" s="2">
        <v>138542.48000000001</v>
      </c>
      <c r="H248" t="str">
        <f t="shared" si="21"/>
        <v>CD.AA.397000-AFC-GENERAL PLANT-COMM</v>
      </c>
      <c r="I248" t="str">
        <f t="shared" si="22"/>
        <v>397000</v>
      </c>
      <c r="J248" t="str">
        <f t="shared" si="23"/>
        <v>182332 REG ASSET - AFUDC (PIS)</v>
      </c>
      <c r="K248">
        <f t="shared" si="24"/>
        <v>2020</v>
      </c>
      <c r="L248">
        <f t="shared" si="25"/>
        <v>152447.44</v>
      </c>
      <c r="M248">
        <f t="shared" si="27"/>
        <v>-13904.96</v>
      </c>
      <c r="N248" t="str">
        <f t="shared" si="26"/>
        <v>CD.AA</v>
      </c>
    </row>
    <row r="249" spans="1:14" x14ac:dyDescent="0.25">
      <c r="A249">
        <v>2021</v>
      </c>
      <c r="B249" s="2">
        <v>66838.880000000005</v>
      </c>
      <c r="C249" s="2">
        <v>2157.86</v>
      </c>
      <c r="D249" s="2">
        <v>64681.02</v>
      </c>
      <c r="H249" t="str">
        <f t="shared" si="21"/>
        <v>CD.AA.397000-AFC-GENERAL PLANT-COMM</v>
      </c>
      <c r="I249" t="str">
        <f t="shared" si="22"/>
        <v>397000</v>
      </c>
      <c r="J249" t="str">
        <f t="shared" si="23"/>
        <v>182332 REG ASSET - AFUDC (PIS)</v>
      </c>
      <c r="K249">
        <f t="shared" si="24"/>
        <v>2021</v>
      </c>
      <c r="L249">
        <f t="shared" si="25"/>
        <v>66838.880000000005</v>
      </c>
      <c r="M249">
        <f t="shared" si="27"/>
        <v>-2157.86</v>
      </c>
      <c r="N249" t="str">
        <f t="shared" si="26"/>
        <v>CD.AA</v>
      </c>
    </row>
    <row r="250" spans="1:14" x14ac:dyDescent="0.25">
      <c r="A250" t="s">
        <v>15</v>
      </c>
      <c r="B250" s="2">
        <v>1211862.75</v>
      </c>
      <c r="C250" s="2">
        <v>284797</v>
      </c>
      <c r="D250" s="2">
        <v>927065.75</v>
      </c>
      <c r="H250" t="str">
        <f t="shared" si="21"/>
        <v>CD.AA.397000-AFC-GENERAL PLANT-COMM</v>
      </c>
      <c r="I250" t="str">
        <f t="shared" si="22"/>
        <v>397000</v>
      </c>
      <c r="J250" t="str">
        <f t="shared" si="23"/>
        <v>182332 REG ASSET - AFUDC (PIS)</v>
      </c>
      <c r="K250" t="str">
        <f t="shared" si="24"/>
        <v/>
      </c>
      <c r="L250">
        <f t="shared" si="25"/>
        <v>1211862.75</v>
      </c>
      <c r="M250">
        <f t="shared" si="27"/>
        <v>-284797</v>
      </c>
      <c r="N250" t="str">
        <f t="shared" si="26"/>
        <v>CD.AA</v>
      </c>
    </row>
    <row r="251" spans="1:14" x14ac:dyDescent="0.25">
      <c r="A251" t="s">
        <v>16</v>
      </c>
      <c r="B251" s="2">
        <v>1211862.75</v>
      </c>
      <c r="C251" s="2">
        <v>284797</v>
      </c>
      <c r="D251" s="2">
        <v>927065.75</v>
      </c>
      <c r="H251" t="str">
        <f t="shared" si="21"/>
        <v>CD.AA.397000-AFC-GENERAL PLANT-COMM</v>
      </c>
      <c r="I251" t="str">
        <f t="shared" si="22"/>
        <v>397000</v>
      </c>
      <c r="J251" t="str">
        <f t="shared" si="23"/>
        <v>182332 REG ASSET - AFUDC (PIS)</v>
      </c>
      <c r="K251" t="str">
        <f t="shared" si="24"/>
        <v/>
      </c>
      <c r="L251">
        <f t="shared" si="25"/>
        <v>1211862.75</v>
      </c>
      <c r="M251">
        <f t="shared" si="27"/>
        <v>-284797</v>
      </c>
      <c r="N251" t="str">
        <f t="shared" si="26"/>
        <v>CD.AA</v>
      </c>
    </row>
    <row r="252" spans="1:14" x14ac:dyDescent="0.25">
      <c r="A252" t="s">
        <v>18</v>
      </c>
      <c r="B252" s="2">
        <v>1451015.01</v>
      </c>
      <c r="C252" s="2">
        <v>296878.36</v>
      </c>
      <c r="D252" s="2">
        <v>1154136.6499999999</v>
      </c>
      <c r="H252" t="str">
        <f t="shared" si="21"/>
        <v>CD.AA.397000-AFC-GENERAL PLANT-COMM</v>
      </c>
      <c r="I252" t="str">
        <f t="shared" si="22"/>
        <v>397000</v>
      </c>
      <c r="J252" t="str">
        <f t="shared" si="23"/>
        <v>182332 REG ASSET - AFUDC (PIS)</v>
      </c>
      <c r="K252" t="str">
        <f t="shared" si="24"/>
        <v/>
      </c>
      <c r="L252">
        <f t="shared" si="25"/>
        <v>1451015.01</v>
      </c>
      <c r="M252">
        <f t="shared" si="27"/>
        <v>-296878.36</v>
      </c>
      <c r="N252" t="str">
        <f t="shared" si="26"/>
        <v>CD.AA</v>
      </c>
    </row>
    <row r="253" spans="1:14" x14ac:dyDescent="0.25">
      <c r="A253" t="s">
        <v>42</v>
      </c>
      <c r="H253" t="str">
        <f t="shared" si="21"/>
        <v>CD.AA.397200 GENERAL PLANT-COMMUNIC</v>
      </c>
      <c r="I253" t="str">
        <f t="shared" si="22"/>
        <v>397200</v>
      </c>
      <c r="J253" t="str">
        <f t="shared" si="23"/>
        <v>182332 REG ASSET - AFUDC (PIS)</v>
      </c>
      <c r="K253" t="str">
        <f t="shared" si="24"/>
        <v/>
      </c>
      <c r="L253">
        <f t="shared" si="25"/>
        <v>0</v>
      </c>
      <c r="M253">
        <f t="shared" si="27"/>
        <v>0</v>
      </c>
      <c r="N253" t="str">
        <f t="shared" si="26"/>
        <v>CD.AA</v>
      </c>
    </row>
    <row r="254" spans="1:14" x14ac:dyDescent="0.25">
      <c r="A254" t="s">
        <v>13</v>
      </c>
      <c r="H254" t="str">
        <f t="shared" si="21"/>
        <v>CD.AA.397200 GENERAL PLANT-COMMUNIC</v>
      </c>
      <c r="I254" t="str">
        <f t="shared" si="22"/>
        <v>397200</v>
      </c>
      <c r="J254" t="str">
        <f t="shared" si="23"/>
        <v>101000 PLANT IN SERVICE OWNED</v>
      </c>
      <c r="K254" t="str">
        <f t="shared" si="24"/>
        <v/>
      </c>
      <c r="L254">
        <f t="shared" si="25"/>
        <v>0</v>
      </c>
      <c r="M254">
        <f t="shared" si="27"/>
        <v>0</v>
      </c>
      <c r="N254" t="str">
        <f t="shared" si="26"/>
        <v>CD.AA</v>
      </c>
    </row>
    <row r="255" spans="1:14" x14ac:dyDescent="0.25">
      <c r="A255" t="s">
        <v>43</v>
      </c>
      <c r="H255" t="str">
        <f t="shared" si="21"/>
        <v>CD.AA.397200 GENERAL PLANT-COMMUNIC</v>
      </c>
      <c r="I255" t="str">
        <f t="shared" si="22"/>
        <v>397200</v>
      </c>
      <c r="J255" t="str">
        <f t="shared" si="23"/>
        <v>101000 PLANT IN SERVICE OWNED</v>
      </c>
      <c r="K255" t="str">
        <f t="shared" si="24"/>
        <v/>
      </c>
      <c r="L255">
        <f t="shared" si="25"/>
        <v>0</v>
      </c>
      <c r="M255">
        <f t="shared" si="27"/>
        <v>0</v>
      </c>
      <c r="N255" t="str">
        <f t="shared" si="26"/>
        <v>CD.AA</v>
      </c>
    </row>
    <row r="256" spans="1:14" x14ac:dyDescent="0.25">
      <c r="A256">
        <v>2012</v>
      </c>
      <c r="B256" s="2">
        <v>233805.34</v>
      </c>
      <c r="C256" s="2">
        <v>233805.34</v>
      </c>
      <c r="D256" s="2">
        <v>0</v>
      </c>
      <c r="H256" t="str">
        <f t="shared" si="21"/>
        <v>CD.AA.397200 GENERAL PLANT-COMMUNIC</v>
      </c>
      <c r="I256" t="str">
        <f t="shared" si="22"/>
        <v>397200</v>
      </c>
      <c r="J256" t="str">
        <f t="shared" si="23"/>
        <v>101000 PLANT IN SERVICE OWNED</v>
      </c>
      <c r="K256">
        <f t="shared" si="24"/>
        <v>2012</v>
      </c>
      <c r="L256">
        <f t="shared" si="25"/>
        <v>233805.34</v>
      </c>
      <c r="M256">
        <f t="shared" si="27"/>
        <v>-233805.34</v>
      </c>
      <c r="N256" t="str">
        <f t="shared" si="26"/>
        <v>CD.AA</v>
      </c>
    </row>
    <row r="257" spans="1:14" x14ac:dyDescent="0.25">
      <c r="A257">
        <v>2016</v>
      </c>
      <c r="B257" s="2">
        <v>661529.02</v>
      </c>
      <c r="C257" s="2">
        <v>661529.02</v>
      </c>
      <c r="D257" s="2">
        <v>0</v>
      </c>
      <c r="H257" t="str">
        <f t="shared" si="21"/>
        <v>CD.AA.397200 GENERAL PLANT-COMMUNIC</v>
      </c>
      <c r="I257" t="str">
        <f t="shared" si="22"/>
        <v>397200</v>
      </c>
      <c r="J257" t="str">
        <f t="shared" si="23"/>
        <v>101000 PLANT IN SERVICE OWNED</v>
      </c>
      <c r="K257">
        <f t="shared" si="24"/>
        <v>2016</v>
      </c>
      <c r="L257">
        <f t="shared" si="25"/>
        <v>661529.02</v>
      </c>
      <c r="M257">
        <f t="shared" si="27"/>
        <v>-661529.02</v>
      </c>
      <c r="N257" t="str">
        <f t="shared" si="26"/>
        <v>CD.AA</v>
      </c>
    </row>
    <row r="258" spans="1:14" x14ac:dyDescent="0.25">
      <c r="A258">
        <v>2018</v>
      </c>
      <c r="B258" s="2">
        <v>197703.87</v>
      </c>
      <c r="C258" s="2">
        <v>196498.7</v>
      </c>
      <c r="D258" s="2">
        <v>1205.17</v>
      </c>
      <c r="H258" t="str">
        <f t="shared" si="21"/>
        <v>CD.AA.397200 GENERAL PLANT-COMMUNIC</v>
      </c>
      <c r="I258" t="str">
        <f t="shared" si="22"/>
        <v>397200</v>
      </c>
      <c r="J258" t="str">
        <f t="shared" si="23"/>
        <v>101000 PLANT IN SERVICE OWNED</v>
      </c>
      <c r="K258">
        <f t="shared" si="24"/>
        <v>2018</v>
      </c>
      <c r="L258">
        <f t="shared" si="25"/>
        <v>197703.87</v>
      </c>
      <c r="M258">
        <f t="shared" si="27"/>
        <v>-196498.7</v>
      </c>
      <c r="N258" t="str">
        <f t="shared" si="26"/>
        <v>CD.AA</v>
      </c>
    </row>
    <row r="259" spans="1:14" x14ac:dyDescent="0.25">
      <c r="A259">
        <v>2019</v>
      </c>
      <c r="B259" s="2">
        <v>1744318.9</v>
      </c>
      <c r="C259" s="2">
        <v>1488959.35</v>
      </c>
      <c r="D259" s="2">
        <v>255359.55</v>
      </c>
      <c r="H259" t="str">
        <f t="shared" si="21"/>
        <v>CD.AA.397200 GENERAL PLANT-COMMUNIC</v>
      </c>
      <c r="I259" t="str">
        <f t="shared" si="22"/>
        <v>397200</v>
      </c>
      <c r="J259" t="str">
        <f t="shared" si="23"/>
        <v>101000 PLANT IN SERVICE OWNED</v>
      </c>
      <c r="K259">
        <f t="shared" si="24"/>
        <v>2019</v>
      </c>
      <c r="L259">
        <f t="shared" si="25"/>
        <v>1744318.9</v>
      </c>
      <c r="M259">
        <f t="shared" si="27"/>
        <v>-1488959.35</v>
      </c>
      <c r="N259" t="str">
        <f t="shared" si="26"/>
        <v>CD.AA</v>
      </c>
    </row>
    <row r="260" spans="1:14" x14ac:dyDescent="0.25">
      <c r="A260">
        <v>2020</v>
      </c>
      <c r="B260" s="2">
        <v>170302.63</v>
      </c>
      <c r="C260" s="2">
        <v>67110.720000000001</v>
      </c>
      <c r="D260" s="2">
        <v>103191.91</v>
      </c>
      <c r="H260" t="str">
        <f t="shared" si="21"/>
        <v>CD.AA.397200 GENERAL PLANT-COMMUNIC</v>
      </c>
      <c r="I260" t="str">
        <f t="shared" si="22"/>
        <v>397200</v>
      </c>
      <c r="J260" t="str">
        <f t="shared" si="23"/>
        <v>101000 PLANT IN SERVICE OWNED</v>
      </c>
      <c r="K260">
        <f t="shared" si="24"/>
        <v>2020</v>
      </c>
      <c r="L260">
        <f t="shared" si="25"/>
        <v>170302.63</v>
      </c>
      <c r="M260">
        <f t="shared" si="27"/>
        <v>-67110.720000000001</v>
      </c>
      <c r="N260" t="str">
        <f t="shared" si="26"/>
        <v>CD.AA</v>
      </c>
    </row>
    <row r="261" spans="1:14" x14ac:dyDescent="0.25">
      <c r="A261">
        <v>2021</v>
      </c>
      <c r="B261" s="2">
        <v>179873.88</v>
      </c>
      <c r="C261" s="2">
        <v>12428.54</v>
      </c>
      <c r="D261" s="2">
        <v>167445.34</v>
      </c>
      <c r="H261" t="str">
        <f t="shared" si="21"/>
        <v>CD.AA.397200 GENERAL PLANT-COMMUNIC</v>
      </c>
      <c r="I261" t="str">
        <f t="shared" si="22"/>
        <v>397200</v>
      </c>
      <c r="J261" t="str">
        <f t="shared" si="23"/>
        <v>101000 PLANT IN SERVICE OWNED</v>
      </c>
      <c r="K261">
        <f t="shared" si="24"/>
        <v>2021</v>
      </c>
      <c r="L261">
        <f t="shared" si="25"/>
        <v>179873.88</v>
      </c>
      <c r="M261">
        <f t="shared" si="27"/>
        <v>-12428.54</v>
      </c>
      <c r="N261" t="str">
        <f t="shared" si="26"/>
        <v>CD.AA</v>
      </c>
    </row>
    <row r="262" spans="1:14" x14ac:dyDescent="0.25">
      <c r="A262" t="s">
        <v>15</v>
      </c>
      <c r="B262" s="2">
        <v>3187533.64</v>
      </c>
      <c r="C262" s="2">
        <v>2660331.67</v>
      </c>
      <c r="D262" s="2">
        <v>527201.97</v>
      </c>
      <c r="H262" t="str">
        <f t="shared" si="21"/>
        <v>CD.AA.397200 GENERAL PLANT-COMMUNIC</v>
      </c>
      <c r="I262" t="str">
        <f t="shared" si="22"/>
        <v>397200</v>
      </c>
      <c r="J262" t="str">
        <f t="shared" si="23"/>
        <v>101000 PLANT IN SERVICE OWNED</v>
      </c>
      <c r="K262" t="str">
        <f t="shared" si="24"/>
        <v/>
      </c>
      <c r="L262">
        <f t="shared" si="25"/>
        <v>3187533.64</v>
      </c>
      <c r="M262">
        <f t="shared" si="27"/>
        <v>-2660331.67</v>
      </c>
      <c r="N262" t="str">
        <f t="shared" si="26"/>
        <v>CD.AA</v>
      </c>
    </row>
    <row r="263" spans="1:14" x14ac:dyDescent="0.25">
      <c r="A263" t="s">
        <v>16</v>
      </c>
      <c r="B263" s="2">
        <v>3187533.64</v>
      </c>
      <c r="C263" s="2">
        <v>2660331.67</v>
      </c>
      <c r="D263" s="2">
        <v>527201.97</v>
      </c>
      <c r="H263" t="str">
        <f t="shared" si="21"/>
        <v>CD.AA.397200 GENERAL PLANT-COMMUNIC</v>
      </c>
      <c r="I263" t="str">
        <f t="shared" si="22"/>
        <v>397200</v>
      </c>
      <c r="J263" t="str">
        <f t="shared" si="23"/>
        <v>101000 PLANT IN SERVICE OWNED</v>
      </c>
      <c r="K263" t="str">
        <f t="shared" si="24"/>
        <v/>
      </c>
      <c r="L263">
        <f t="shared" si="25"/>
        <v>3187533.64</v>
      </c>
      <c r="M263">
        <f t="shared" si="27"/>
        <v>-2660331.67</v>
      </c>
      <c r="N263" t="str">
        <f t="shared" si="26"/>
        <v>CD.AA</v>
      </c>
    </row>
    <row r="264" spans="1:14" x14ac:dyDescent="0.25">
      <c r="A264" t="s">
        <v>17</v>
      </c>
      <c r="H264" t="str">
        <f t="shared" si="21"/>
        <v>CD.AA.397200 GENERAL PLANT-COMMUNIC</v>
      </c>
      <c r="I264" t="str">
        <f t="shared" si="22"/>
        <v>397200</v>
      </c>
      <c r="J264" t="str">
        <f t="shared" si="23"/>
        <v>106000 CCNC (PP)</v>
      </c>
      <c r="K264" t="str">
        <f t="shared" si="24"/>
        <v/>
      </c>
      <c r="L264">
        <f t="shared" si="25"/>
        <v>0</v>
      </c>
      <c r="M264">
        <f t="shared" si="27"/>
        <v>0</v>
      </c>
      <c r="N264" t="str">
        <f t="shared" si="26"/>
        <v>CD.AA</v>
      </c>
    </row>
    <row r="265" spans="1:14" x14ac:dyDescent="0.25">
      <c r="A265" t="s">
        <v>43</v>
      </c>
      <c r="H265" t="str">
        <f t="shared" si="21"/>
        <v>CD.AA.397200 GENERAL PLANT-COMMUNIC</v>
      </c>
      <c r="I265" t="str">
        <f t="shared" si="22"/>
        <v>397200</v>
      </c>
      <c r="J265" t="str">
        <f t="shared" si="23"/>
        <v>106000 CCNC (PP)</v>
      </c>
      <c r="K265" t="str">
        <f t="shared" si="24"/>
        <v/>
      </c>
      <c r="L265">
        <f t="shared" si="25"/>
        <v>0</v>
      </c>
      <c r="M265">
        <f t="shared" si="27"/>
        <v>0</v>
      </c>
      <c r="N265" t="str">
        <f t="shared" si="26"/>
        <v>CD.AA</v>
      </c>
    </row>
    <row r="266" spans="1:14" x14ac:dyDescent="0.25">
      <c r="A266">
        <v>2021</v>
      </c>
      <c r="B266" s="2">
        <v>110643.82</v>
      </c>
      <c r="C266" s="2">
        <v>7645.03</v>
      </c>
      <c r="D266" s="2">
        <v>102998.79</v>
      </c>
      <c r="H266" t="str">
        <f t="shared" si="21"/>
        <v>CD.AA.397200 GENERAL PLANT-COMMUNIC</v>
      </c>
      <c r="I266" t="str">
        <f t="shared" si="22"/>
        <v>397200</v>
      </c>
      <c r="J266" t="str">
        <f t="shared" si="23"/>
        <v>106000 CCNC (PP)</v>
      </c>
      <c r="K266">
        <f t="shared" si="24"/>
        <v>2021</v>
      </c>
      <c r="L266">
        <f t="shared" si="25"/>
        <v>110643.82</v>
      </c>
      <c r="M266">
        <f t="shared" si="27"/>
        <v>-7645.03</v>
      </c>
      <c r="N266" t="str">
        <f t="shared" si="26"/>
        <v>CD.AA</v>
      </c>
    </row>
    <row r="267" spans="1:14" x14ac:dyDescent="0.25">
      <c r="A267" t="s">
        <v>15</v>
      </c>
      <c r="B267" s="2">
        <v>110643.82</v>
      </c>
      <c r="C267" s="2">
        <v>7645.03</v>
      </c>
      <c r="D267" s="2">
        <v>102998.79</v>
      </c>
      <c r="H267" t="str">
        <f t="shared" si="21"/>
        <v>CD.AA.397200 GENERAL PLANT-COMMUNIC</v>
      </c>
      <c r="I267" t="str">
        <f t="shared" si="22"/>
        <v>397200</v>
      </c>
      <c r="J267" t="str">
        <f t="shared" si="23"/>
        <v>106000 CCNC (PP)</v>
      </c>
      <c r="K267" t="str">
        <f t="shared" si="24"/>
        <v/>
      </c>
      <c r="L267">
        <f t="shared" si="25"/>
        <v>110643.82</v>
      </c>
      <c r="M267">
        <f t="shared" si="27"/>
        <v>-7645.03</v>
      </c>
      <c r="N267" t="str">
        <f t="shared" si="26"/>
        <v>CD.AA</v>
      </c>
    </row>
    <row r="268" spans="1:14" x14ac:dyDescent="0.25">
      <c r="A268" t="s">
        <v>16</v>
      </c>
      <c r="B268" s="2">
        <v>110643.82</v>
      </c>
      <c r="C268" s="2">
        <v>7645.03</v>
      </c>
      <c r="D268" s="2">
        <v>102998.79</v>
      </c>
      <c r="H268" t="str">
        <f t="shared" si="21"/>
        <v>CD.AA.397200 GENERAL PLANT-COMMUNIC</v>
      </c>
      <c r="I268" t="str">
        <f t="shared" si="22"/>
        <v>397200</v>
      </c>
      <c r="J268" t="str">
        <f t="shared" si="23"/>
        <v>106000 CCNC (PP)</v>
      </c>
      <c r="K268" t="str">
        <f t="shared" si="24"/>
        <v/>
      </c>
      <c r="L268">
        <f t="shared" si="25"/>
        <v>110643.82</v>
      </c>
      <c r="M268">
        <f t="shared" si="27"/>
        <v>-7645.03</v>
      </c>
      <c r="N268" t="str">
        <f t="shared" si="26"/>
        <v>CD.AA</v>
      </c>
    </row>
    <row r="269" spans="1:14" x14ac:dyDescent="0.25">
      <c r="A269" t="s">
        <v>18</v>
      </c>
      <c r="B269" s="2">
        <v>3298177.46</v>
      </c>
      <c r="C269" s="2">
        <v>2667976.7000000002</v>
      </c>
      <c r="D269" s="2">
        <v>630200.76</v>
      </c>
      <c r="H269" t="str">
        <f t="shared" ref="H269:H332" si="28">IF(LEFT(A269,3)="CD.",A269,H268)</f>
        <v>CD.AA.397200 GENERAL PLANT-COMMUNIC</v>
      </c>
      <c r="I269" t="str">
        <f t="shared" ref="I269:I332" si="29">MID(H269,7,6)</f>
        <v>397200</v>
      </c>
      <c r="J269" t="str">
        <f t="shared" ref="J269:J332" si="30">IFERROR(IF(_xlfn.NUMBERVALUE(LEFT(A269,6))&gt;=101000,A269,J268),J268)</f>
        <v>106000 CCNC (PP)</v>
      </c>
      <c r="K269" t="str">
        <f t="shared" ref="K269:K332" si="31">IFERROR(IF(A269&lt;=2021,A269,""),"-")</f>
        <v/>
      </c>
      <c r="L269">
        <f t="shared" ref="L269:L332" si="32">B269</f>
        <v>3298177.46</v>
      </c>
      <c r="M269">
        <f t="shared" si="27"/>
        <v>-2667976.7000000002</v>
      </c>
      <c r="N269" t="str">
        <f t="shared" ref="N269:N332" si="33">LEFT(H269,5)</f>
        <v>CD.AA</v>
      </c>
    </row>
    <row r="270" spans="1:14" x14ac:dyDescent="0.25">
      <c r="A270" t="s">
        <v>44</v>
      </c>
      <c r="H270" t="str">
        <f t="shared" si="28"/>
        <v>CD.AA.397200-AFC-GENERAL PLANT-COMM</v>
      </c>
      <c r="I270" t="str">
        <f t="shared" si="29"/>
        <v>397200</v>
      </c>
      <c r="J270" t="str">
        <f t="shared" si="30"/>
        <v>106000 CCNC (PP)</v>
      </c>
      <c r="K270" t="str">
        <f t="shared" si="31"/>
        <v/>
      </c>
      <c r="L270">
        <f t="shared" si="32"/>
        <v>0</v>
      </c>
      <c r="M270">
        <f t="shared" ref="M270:M333" si="34">-C270</f>
        <v>0</v>
      </c>
      <c r="N270" t="str">
        <f t="shared" si="33"/>
        <v>CD.AA</v>
      </c>
    </row>
    <row r="271" spans="1:14" x14ac:dyDescent="0.25">
      <c r="A271" t="s">
        <v>21</v>
      </c>
      <c r="H271" t="str">
        <f t="shared" si="28"/>
        <v>CD.AA.397200-AFC-GENERAL PLANT-COMM</v>
      </c>
      <c r="I271" t="str">
        <f t="shared" si="29"/>
        <v>397200</v>
      </c>
      <c r="J271" t="str">
        <f t="shared" si="30"/>
        <v>182332 REG ASSET - AFUDC (PIS)</v>
      </c>
      <c r="K271" t="str">
        <f t="shared" si="31"/>
        <v/>
      </c>
      <c r="L271">
        <f t="shared" si="32"/>
        <v>0</v>
      </c>
      <c r="M271">
        <f t="shared" si="34"/>
        <v>0</v>
      </c>
      <c r="N271" t="str">
        <f t="shared" si="33"/>
        <v>CD.AA</v>
      </c>
    </row>
    <row r="272" spans="1:14" x14ac:dyDescent="0.25">
      <c r="A272" t="s">
        <v>43</v>
      </c>
      <c r="H272" t="str">
        <f t="shared" si="28"/>
        <v>CD.AA.397200-AFC-GENERAL PLANT-COMM</v>
      </c>
      <c r="I272" t="str">
        <f t="shared" si="29"/>
        <v>397200</v>
      </c>
      <c r="J272" t="str">
        <f t="shared" si="30"/>
        <v>182332 REG ASSET - AFUDC (PIS)</v>
      </c>
      <c r="K272" t="str">
        <f t="shared" si="31"/>
        <v/>
      </c>
      <c r="L272">
        <f t="shared" si="32"/>
        <v>0</v>
      </c>
      <c r="M272">
        <f t="shared" si="34"/>
        <v>0</v>
      </c>
      <c r="N272" t="str">
        <f t="shared" si="33"/>
        <v>CD.AA</v>
      </c>
    </row>
    <row r="273" spans="1:14" x14ac:dyDescent="0.25">
      <c r="A273">
        <v>2018</v>
      </c>
      <c r="B273" s="2">
        <v>443.5</v>
      </c>
      <c r="C273" s="2">
        <v>443.5</v>
      </c>
      <c r="D273" s="2">
        <v>0</v>
      </c>
      <c r="H273" t="str">
        <f t="shared" si="28"/>
        <v>CD.AA.397200-AFC-GENERAL PLANT-COMM</v>
      </c>
      <c r="I273" t="str">
        <f t="shared" si="29"/>
        <v>397200</v>
      </c>
      <c r="J273" t="str">
        <f t="shared" si="30"/>
        <v>182332 REG ASSET - AFUDC (PIS)</v>
      </c>
      <c r="K273">
        <f t="shared" si="31"/>
        <v>2018</v>
      </c>
      <c r="L273">
        <f t="shared" si="32"/>
        <v>443.5</v>
      </c>
      <c r="M273">
        <f t="shared" si="34"/>
        <v>-443.5</v>
      </c>
      <c r="N273" t="str">
        <f t="shared" si="33"/>
        <v>CD.AA</v>
      </c>
    </row>
    <row r="274" spans="1:14" x14ac:dyDescent="0.25">
      <c r="A274" t="s">
        <v>15</v>
      </c>
      <c r="B274" s="2">
        <v>443.5</v>
      </c>
      <c r="C274" s="2">
        <v>443.5</v>
      </c>
      <c r="D274" s="2">
        <v>0</v>
      </c>
      <c r="H274" t="str">
        <f t="shared" si="28"/>
        <v>CD.AA.397200-AFC-GENERAL PLANT-COMM</v>
      </c>
      <c r="I274" t="str">
        <f t="shared" si="29"/>
        <v>397200</v>
      </c>
      <c r="J274" t="str">
        <f t="shared" si="30"/>
        <v>182332 REG ASSET - AFUDC (PIS)</v>
      </c>
      <c r="K274" t="str">
        <f t="shared" si="31"/>
        <v/>
      </c>
      <c r="L274">
        <f t="shared" si="32"/>
        <v>443.5</v>
      </c>
      <c r="M274">
        <f t="shared" si="34"/>
        <v>-443.5</v>
      </c>
      <c r="N274" t="str">
        <f t="shared" si="33"/>
        <v>CD.AA</v>
      </c>
    </row>
    <row r="275" spans="1:14" x14ac:dyDescent="0.25">
      <c r="A275" t="s">
        <v>16</v>
      </c>
      <c r="B275" s="2">
        <v>443.5</v>
      </c>
      <c r="C275" s="2">
        <v>443.5</v>
      </c>
      <c r="D275" s="2">
        <v>0</v>
      </c>
      <c r="H275" t="str">
        <f t="shared" si="28"/>
        <v>CD.AA.397200-AFC-GENERAL PLANT-COMM</v>
      </c>
      <c r="I275" t="str">
        <f t="shared" si="29"/>
        <v>397200</v>
      </c>
      <c r="J275" t="str">
        <f t="shared" si="30"/>
        <v>182332 REG ASSET - AFUDC (PIS)</v>
      </c>
      <c r="K275" t="str">
        <f t="shared" si="31"/>
        <v/>
      </c>
      <c r="L275">
        <f t="shared" si="32"/>
        <v>443.5</v>
      </c>
      <c r="M275">
        <f t="shared" si="34"/>
        <v>-443.5</v>
      </c>
      <c r="N275" t="str">
        <f t="shared" si="33"/>
        <v>CD.AA</v>
      </c>
    </row>
    <row r="276" spans="1:14" x14ac:dyDescent="0.25">
      <c r="A276" t="s">
        <v>18</v>
      </c>
      <c r="B276" s="2">
        <v>443.5</v>
      </c>
      <c r="C276" s="2">
        <v>443.5</v>
      </c>
      <c r="D276" s="2">
        <v>0</v>
      </c>
      <c r="H276" t="str">
        <f t="shared" si="28"/>
        <v>CD.AA.397200-AFC-GENERAL PLANT-COMM</v>
      </c>
      <c r="I276" t="str">
        <f t="shared" si="29"/>
        <v>397200</v>
      </c>
      <c r="J276" t="str">
        <f t="shared" si="30"/>
        <v>182332 REG ASSET - AFUDC (PIS)</v>
      </c>
      <c r="K276" t="str">
        <f t="shared" si="31"/>
        <v/>
      </c>
      <c r="L276">
        <f t="shared" si="32"/>
        <v>443.5</v>
      </c>
      <c r="M276">
        <f t="shared" si="34"/>
        <v>-443.5</v>
      </c>
      <c r="N276" t="str">
        <f t="shared" si="33"/>
        <v>CD.AA</v>
      </c>
    </row>
    <row r="277" spans="1:14" x14ac:dyDescent="0.25">
      <c r="A277" t="s">
        <v>45</v>
      </c>
      <c r="H277" t="str">
        <f t="shared" si="28"/>
        <v>CD.AA.398000 GENERAL PLANT-MISC EQU</v>
      </c>
      <c r="I277" t="str">
        <f t="shared" si="29"/>
        <v>398000</v>
      </c>
      <c r="J277" t="str">
        <f t="shared" si="30"/>
        <v>182332 REG ASSET - AFUDC (PIS)</v>
      </c>
      <c r="K277" t="str">
        <f t="shared" si="31"/>
        <v/>
      </c>
      <c r="L277">
        <f t="shared" si="32"/>
        <v>0</v>
      </c>
      <c r="M277">
        <f t="shared" si="34"/>
        <v>0</v>
      </c>
      <c r="N277" t="str">
        <f t="shared" si="33"/>
        <v>CD.AA</v>
      </c>
    </row>
    <row r="278" spans="1:14" x14ac:dyDescent="0.25">
      <c r="A278" t="s">
        <v>13</v>
      </c>
      <c r="H278" t="str">
        <f t="shared" si="28"/>
        <v>CD.AA.398000 GENERAL PLANT-MISC EQU</v>
      </c>
      <c r="I278" t="str">
        <f t="shared" si="29"/>
        <v>398000</v>
      </c>
      <c r="J278" t="str">
        <f t="shared" si="30"/>
        <v>101000 PLANT IN SERVICE OWNED</v>
      </c>
      <c r="K278" t="str">
        <f t="shared" si="31"/>
        <v/>
      </c>
      <c r="L278">
        <f t="shared" si="32"/>
        <v>0</v>
      </c>
      <c r="M278">
        <f t="shared" si="34"/>
        <v>0</v>
      </c>
      <c r="N278" t="str">
        <f t="shared" si="33"/>
        <v>CD.AA</v>
      </c>
    </row>
    <row r="279" spans="1:14" x14ac:dyDescent="0.25">
      <c r="A279" t="s">
        <v>46</v>
      </c>
      <c r="H279" t="str">
        <f t="shared" si="28"/>
        <v>CD.AA.398000 GENERAL PLANT-MISC EQU</v>
      </c>
      <c r="I279" t="str">
        <f t="shared" si="29"/>
        <v>398000</v>
      </c>
      <c r="J279" t="str">
        <f t="shared" si="30"/>
        <v>101000 PLANT IN SERVICE OWNED</v>
      </c>
      <c r="K279" t="str">
        <f t="shared" si="31"/>
        <v/>
      </c>
      <c r="L279">
        <f t="shared" si="32"/>
        <v>0</v>
      </c>
      <c r="M279">
        <f t="shared" si="34"/>
        <v>0</v>
      </c>
      <c r="N279" t="str">
        <f t="shared" si="33"/>
        <v>CD.AA</v>
      </c>
    </row>
    <row r="280" spans="1:14" x14ac:dyDescent="0.25">
      <c r="A280">
        <v>2013</v>
      </c>
      <c r="B280" s="2">
        <v>62696.86</v>
      </c>
      <c r="C280" s="2">
        <v>62696.86</v>
      </c>
      <c r="D280" s="2">
        <v>0</v>
      </c>
      <c r="H280" t="str">
        <f t="shared" si="28"/>
        <v>CD.AA.398000 GENERAL PLANT-MISC EQU</v>
      </c>
      <c r="I280" t="str">
        <f t="shared" si="29"/>
        <v>398000</v>
      </c>
      <c r="J280" t="str">
        <f t="shared" si="30"/>
        <v>101000 PLANT IN SERVICE OWNED</v>
      </c>
      <c r="K280">
        <f t="shared" si="31"/>
        <v>2013</v>
      </c>
      <c r="L280">
        <f t="shared" si="32"/>
        <v>62696.86</v>
      </c>
      <c r="M280">
        <f t="shared" si="34"/>
        <v>-62696.86</v>
      </c>
      <c r="N280" t="str">
        <f t="shared" si="33"/>
        <v>CD.AA</v>
      </c>
    </row>
    <row r="281" spans="1:14" x14ac:dyDescent="0.25">
      <c r="A281">
        <v>2014</v>
      </c>
      <c r="B281" s="2">
        <v>333570.18</v>
      </c>
      <c r="C281" s="2">
        <v>333570.18</v>
      </c>
      <c r="D281" s="2">
        <v>0</v>
      </c>
      <c r="H281" t="str">
        <f t="shared" si="28"/>
        <v>CD.AA.398000 GENERAL PLANT-MISC EQU</v>
      </c>
      <c r="I281" t="str">
        <f t="shared" si="29"/>
        <v>398000</v>
      </c>
      <c r="J281" t="str">
        <f t="shared" si="30"/>
        <v>101000 PLANT IN SERVICE OWNED</v>
      </c>
      <c r="K281">
        <f t="shared" si="31"/>
        <v>2014</v>
      </c>
      <c r="L281">
        <f t="shared" si="32"/>
        <v>333570.18</v>
      </c>
      <c r="M281">
        <f t="shared" si="34"/>
        <v>-333570.18</v>
      </c>
      <c r="N281" t="str">
        <f t="shared" si="33"/>
        <v>CD.AA</v>
      </c>
    </row>
    <row r="282" spans="1:14" x14ac:dyDescent="0.25">
      <c r="A282">
        <v>2015</v>
      </c>
      <c r="B282" s="2">
        <v>11168.17</v>
      </c>
      <c r="C282" s="2">
        <v>11168.17</v>
      </c>
      <c r="D282" s="2">
        <v>0</v>
      </c>
      <c r="H282" t="str">
        <f t="shared" si="28"/>
        <v>CD.AA.398000 GENERAL PLANT-MISC EQU</v>
      </c>
      <c r="I282" t="str">
        <f t="shared" si="29"/>
        <v>398000</v>
      </c>
      <c r="J282" t="str">
        <f t="shared" si="30"/>
        <v>101000 PLANT IN SERVICE OWNED</v>
      </c>
      <c r="K282">
        <f t="shared" si="31"/>
        <v>2015</v>
      </c>
      <c r="L282">
        <f t="shared" si="32"/>
        <v>11168.17</v>
      </c>
      <c r="M282">
        <f t="shared" si="34"/>
        <v>-11168.17</v>
      </c>
      <c r="N282" t="str">
        <f t="shared" si="33"/>
        <v>CD.AA</v>
      </c>
    </row>
    <row r="283" spans="1:14" x14ac:dyDescent="0.25">
      <c r="A283">
        <v>2016</v>
      </c>
      <c r="B283" s="2">
        <v>6500.26</v>
      </c>
      <c r="C283" s="2">
        <v>6500.26</v>
      </c>
      <c r="D283" s="2">
        <v>0</v>
      </c>
      <c r="H283" t="str">
        <f t="shared" si="28"/>
        <v>CD.AA.398000 GENERAL PLANT-MISC EQU</v>
      </c>
      <c r="I283" t="str">
        <f t="shared" si="29"/>
        <v>398000</v>
      </c>
      <c r="J283" t="str">
        <f t="shared" si="30"/>
        <v>101000 PLANT IN SERVICE OWNED</v>
      </c>
      <c r="K283">
        <f t="shared" si="31"/>
        <v>2016</v>
      </c>
      <c r="L283">
        <f t="shared" si="32"/>
        <v>6500.26</v>
      </c>
      <c r="M283">
        <f t="shared" si="34"/>
        <v>-6500.26</v>
      </c>
      <c r="N283" t="str">
        <f t="shared" si="33"/>
        <v>CD.AA</v>
      </c>
    </row>
    <row r="284" spans="1:14" x14ac:dyDescent="0.25">
      <c r="A284">
        <v>2018</v>
      </c>
      <c r="B284" s="2">
        <v>134870.22</v>
      </c>
      <c r="C284" s="2">
        <v>134870.22</v>
      </c>
      <c r="D284" s="2">
        <v>0</v>
      </c>
      <c r="H284" t="str">
        <f t="shared" si="28"/>
        <v>CD.AA.398000 GENERAL PLANT-MISC EQU</v>
      </c>
      <c r="I284" t="str">
        <f t="shared" si="29"/>
        <v>398000</v>
      </c>
      <c r="J284" t="str">
        <f t="shared" si="30"/>
        <v>101000 PLANT IN SERVICE OWNED</v>
      </c>
      <c r="K284">
        <f t="shared" si="31"/>
        <v>2018</v>
      </c>
      <c r="L284">
        <f t="shared" si="32"/>
        <v>134870.22</v>
      </c>
      <c r="M284">
        <f t="shared" si="34"/>
        <v>-134870.22</v>
      </c>
      <c r="N284" t="str">
        <f t="shared" si="33"/>
        <v>CD.AA</v>
      </c>
    </row>
    <row r="285" spans="1:14" x14ac:dyDescent="0.25">
      <c r="A285">
        <v>2019</v>
      </c>
      <c r="B285" s="2">
        <v>122248.74</v>
      </c>
      <c r="C285" s="2">
        <v>122248.74</v>
      </c>
      <c r="D285" s="2">
        <v>0</v>
      </c>
      <c r="H285" t="str">
        <f t="shared" si="28"/>
        <v>CD.AA.398000 GENERAL PLANT-MISC EQU</v>
      </c>
      <c r="I285" t="str">
        <f t="shared" si="29"/>
        <v>398000</v>
      </c>
      <c r="J285" t="str">
        <f t="shared" si="30"/>
        <v>101000 PLANT IN SERVICE OWNED</v>
      </c>
      <c r="K285">
        <f t="shared" si="31"/>
        <v>2019</v>
      </c>
      <c r="L285">
        <f t="shared" si="32"/>
        <v>122248.74</v>
      </c>
      <c r="M285">
        <f t="shared" si="34"/>
        <v>-122248.74</v>
      </c>
      <c r="N285" t="str">
        <f t="shared" si="33"/>
        <v>CD.AA</v>
      </c>
    </row>
    <row r="286" spans="1:14" x14ac:dyDescent="0.25">
      <c r="A286">
        <v>2020</v>
      </c>
      <c r="B286" s="2">
        <v>8838.94</v>
      </c>
      <c r="C286" s="2">
        <v>8838.94</v>
      </c>
      <c r="D286" s="2">
        <v>0</v>
      </c>
      <c r="H286" t="str">
        <f t="shared" si="28"/>
        <v>CD.AA.398000 GENERAL PLANT-MISC EQU</v>
      </c>
      <c r="I286" t="str">
        <f t="shared" si="29"/>
        <v>398000</v>
      </c>
      <c r="J286" t="str">
        <f t="shared" si="30"/>
        <v>101000 PLANT IN SERVICE OWNED</v>
      </c>
      <c r="K286">
        <f t="shared" si="31"/>
        <v>2020</v>
      </c>
      <c r="L286">
        <f t="shared" si="32"/>
        <v>8838.94</v>
      </c>
      <c r="M286">
        <f t="shared" si="34"/>
        <v>-8838.94</v>
      </c>
      <c r="N286" t="str">
        <f t="shared" si="33"/>
        <v>CD.AA</v>
      </c>
    </row>
    <row r="287" spans="1:14" x14ac:dyDescent="0.25">
      <c r="A287">
        <v>2021</v>
      </c>
      <c r="B287" s="2">
        <v>11891.33</v>
      </c>
      <c r="C287" s="2">
        <v>11891.33</v>
      </c>
      <c r="D287" s="2">
        <v>0</v>
      </c>
      <c r="H287" t="str">
        <f t="shared" si="28"/>
        <v>CD.AA.398000 GENERAL PLANT-MISC EQU</v>
      </c>
      <c r="I287" t="str">
        <f t="shared" si="29"/>
        <v>398000</v>
      </c>
      <c r="J287" t="str">
        <f t="shared" si="30"/>
        <v>101000 PLANT IN SERVICE OWNED</v>
      </c>
      <c r="K287">
        <f t="shared" si="31"/>
        <v>2021</v>
      </c>
      <c r="L287">
        <f t="shared" si="32"/>
        <v>11891.33</v>
      </c>
      <c r="M287">
        <f t="shared" si="34"/>
        <v>-11891.33</v>
      </c>
      <c r="N287" t="str">
        <f t="shared" si="33"/>
        <v>CD.AA</v>
      </c>
    </row>
    <row r="288" spans="1:14" x14ac:dyDescent="0.25">
      <c r="A288" t="s">
        <v>15</v>
      </c>
      <c r="B288" s="2">
        <v>691784.7</v>
      </c>
      <c r="C288" s="2">
        <v>691784.7</v>
      </c>
      <c r="D288" s="2">
        <v>0</v>
      </c>
      <c r="H288" t="str">
        <f t="shared" si="28"/>
        <v>CD.AA.398000 GENERAL PLANT-MISC EQU</v>
      </c>
      <c r="I288" t="str">
        <f t="shared" si="29"/>
        <v>398000</v>
      </c>
      <c r="J288" t="str">
        <f t="shared" si="30"/>
        <v>101000 PLANT IN SERVICE OWNED</v>
      </c>
      <c r="K288" t="str">
        <f t="shared" si="31"/>
        <v/>
      </c>
      <c r="L288">
        <f t="shared" si="32"/>
        <v>691784.7</v>
      </c>
      <c r="M288">
        <f t="shared" si="34"/>
        <v>-691784.7</v>
      </c>
      <c r="N288" t="str">
        <f t="shared" si="33"/>
        <v>CD.AA</v>
      </c>
    </row>
    <row r="289" spans="1:14" x14ac:dyDescent="0.25">
      <c r="A289" t="s">
        <v>16</v>
      </c>
      <c r="B289" s="2">
        <v>691784.7</v>
      </c>
      <c r="C289" s="2">
        <v>691784.7</v>
      </c>
      <c r="D289" s="2">
        <v>0</v>
      </c>
      <c r="H289" t="str">
        <f t="shared" si="28"/>
        <v>CD.AA.398000 GENERAL PLANT-MISC EQU</v>
      </c>
      <c r="I289" t="str">
        <f t="shared" si="29"/>
        <v>398000</v>
      </c>
      <c r="J289" t="str">
        <f t="shared" si="30"/>
        <v>101000 PLANT IN SERVICE OWNED</v>
      </c>
      <c r="K289" t="str">
        <f t="shared" si="31"/>
        <v/>
      </c>
      <c r="L289">
        <f t="shared" si="32"/>
        <v>691784.7</v>
      </c>
      <c r="M289">
        <f t="shared" si="34"/>
        <v>-691784.7</v>
      </c>
      <c r="N289" t="str">
        <f t="shared" si="33"/>
        <v>CD.AA</v>
      </c>
    </row>
    <row r="290" spans="1:14" x14ac:dyDescent="0.25">
      <c r="A290" t="s">
        <v>18</v>
      </c>
      <c r="B290" s="2">
        <v>691784.7</v>
      </c>
      <c r="C290" s="2">
        <v>691784.7</v>
      </c>
      <c r="D290" s="2">
        <v>0</v>
      </c>
      <c r="H290" t="str">
        <f t="shared" si="28"/>
        <v>CD.AA.398000 GENERAL PLANT-MISC EQU</v>
      </c>
      <c r="I290" t="str">
        <f t="shared" si="29"/>
        <v>398000</v>
      </c>
      <c r="J290" t="str">
        <f t="shared" si="30"/>
        <v>101000 PLANT IN SERVICE OWNED</v>
      </c>
      <c r="K290" t="str">
        <f t="shared" si="31"/>
        <v/>
      </c>
      <c r="L290">
        <f t="shared" si="32"/>
        <v>691784.7</v>
      </c>
      <c r="M290">
        <f t="shared" si="34"/>
        <v>-691784.7</v>
      </c>
      <c r="N290" t="str">
        <f t="shared" si="33"/>
        <v>CD.AA</v>
      </c>
    </row>
    <row r="291" spans="1:14" x14ac:dyDescent="0.25">
      <c r="A291" t="s">
        <v>47</v>
      </c>
      <c r="H291" t="str">
        <f t="shared" si="28"/>
        <v>CD.AA.398000-AFC-GENERAL PLANT-MISC</v>
      </c>
      <c r="I291" t="str">
        <f t="shared" si="29"/>
        <v>398000</v>
      </c>
      <c r="J291" t="str">
        <f t="shared" si="30"/>
        <v>101000 PLANT IN SERVICE OWNED</v>
      </c>
      <c r="K291" t="str">
        <f t="shared" si="31"/>
        <v/>
      </c>
      <c r="L291">
        <f t="shared" si="32"/>
        <v>0</v>
      </c>
      <c r="M291">
        <f t="shared" si="34"/>
        <v>0</v>
      </c>
      <c r="N291" t="str">
        <f t="shared" si="33"/>
        <v>CD.AA</v>
      </c>
    </row>
    <row r="292" spans="1:14" x14ac:dyDescent="0.25">
      <c r="A292" t="s">
        <v>21</v>
      </c>
      <c r="H292" t="str">
        <f t="shared" si="28"/>
        <v>CD.AA.398000-AFC-GENERAL PLANT-MISC</v>
      </c>
      <c r="I292" t="str">
        <f t="shared" si="29"/>
        <v>398000</v>
      </c>
      <c r="J292" t="str">
        <f t="shared" si="30"/>
        <v>182332 REG ASSET - AFUDC (PIS)</v>
      </c>
      <c r="K292" t="str">
        <f t="shared" si="31"/>
        <v/>
      </c>
      <c r="L292">
        <f t="shared" si="32"/>
        <v>0</v>
      </c>
      <c r="M292">
        <f t="shared" si="34"/>
        <v>0</v>
      </c>
      <c r="N292" t="str">
        <f t="shared" si="33"/>
        <v>CD.AA</v>
      </c>
    </row>
    <row r="293" spans="1:14" x14ac:dyDescent="0.25">
      <c r="A293" t="s">
        <v>46</v>
      </c>
      <c r="H293" t="str">
        <f t="shared" si="28"/>
        <v>CD.AA.398000-AFC-GENERAL PLANT-MISC</v>
      </c>
      <c r="I293" t="str">
        <f t="shared" si="29"/>
        <v>398000</v>
      </c>
      <c r="J293" t="str">
        <f t="shared" si="30"/>
        <v>182332 REG ASSET - AFUDC (PIS)</v>
      </c>
      <c r="K293" t="str">
        <f t="shared" si="31"/>
        <v/>
      </c>
      <c r="L293">
        <f t="shared" si="32"/>
        <v>0</v>
      </c>
      <c r="M293">
        <f t="shared" si="34"/>
        <v>0</v>
      </c>
      <c r="N293" t="str">
        <f t="shared" si="33"/>
        <v>CD.AA</v>
      </c>
    </row>
    <row r="294" spans="1:14" x14ac:dyDescent="0.25">
      <c r="A294">
        <v>2013</v>
      </c>
      <c r="B294" s="2">
        <v>562.76</v>
      </c>
      <c r="C294" s="2">
        <v>562.76</v>
      </c>
      <c r="D294" s="2">
        <v>0</v>
      </c>
      <c r="H294" t="str">
        <f t="shared" si="28"/>
        <v>CD.AA.398000-AFC-GENERAL PLANT-MISC</v>
      </c>
      <c r="I294" t="str">
        <f t="shared" si="29"/>
        <v>398000</v>
      </c>
      <c r="J294" t="str">
        <f t="shared" si="30"/>
        <v>182332 REG ASSET - AFUDC (PIS)</v>
      </c>
      <c r="K294">
        <f t="shared" si="31"/>
        <v>2013</v>
      </c>
      <c r="L294">
        <f t="shared" si="32"/>
        <v>562.76</v>
      </c>
      <c r="M294">
        <f t="shared" si="34"/>
        <v>-562.76</v>
      </c>
      <c r="N294" t="str">
        <f t="shared" si="33"/>
        <v>CD.AA</v>
      </c>
    </row>
    <row r="295" spans="1:14" x14ac:dyDescent="0.25">
      <c r="A295">
        <v>2014</v>
      </c>
      <c r="B295" s="2">
        <v>2818.27</v>
      </c>
      <c r="C295" s="2">
        <v>2818.27</v>
      </c>
      <c r="D295" s="2">
        <v>0</v>
      </c>
      <c r="H295" t="str">
        <f t="shared" si="28"/>
        <v>CD.AA.398000-AFC-GENERAL PLANT-MISC</v>
      </c>
      <c r="I295" t="str">
        <f t="shared" si="29"/>
        <v>398000</v>
      </c>
      <c r="J295" t="str">
        <f t="shared" si="30"/>
        <v>182332 REG ASSET - AFUDC (PIS)</v>
      </c>
      <c r="K295">
        <f t="shared" si="31"/>
        <v>2014</v>
      </c>
      <c r="L295">
        <f t="shared" si="32"/>
        <v>2818.27</v>
      </c>
      <c r="M295">
        <f t="shared" si="34"/>
        <v>-2818.27</v>
      </c>
      <c r="N295" t="str">
        <f t="shared" si="33"/>
        <v>CD.AA</v>
      </c>
    </row>
    <row r="296" spans="1:14" x14ac:dyDescent="0.25">
      <c r="A296">
        <v>2015</v>
      </c>
      <c r="B296" s="2">
        <v>47.89</v>
      </c>
      <c r="C296" s="2">
        <v>47.89</v>
      </c>
      <c r="D296" s="2">
        <v>0</v>
      </c>
      <c r="H296" t="str">
        <f t="shared" si="28"/>
        <v>CD.AA.398000-AFC-GENERAL PLANT-MISC</v>
      </c>
      <c r="I296" t="str">
        <f t="shared" si="29"/>
        <v>398000</v>
      </c>
      <c r="J296" t="str">
        <f t="shared" si="30"/>
        <v>182332 REG ASSET - AFUDC (PIS)</v>
      </c>
      <c r="K296">
        <f t="shared" si="31"/>
        <v>2015</v>
      </c>
      <c r="L296">
        <f t="shared" si="32"/>
        <v>47.89</v>
      </c>
      <c r="M296">
        <f t="shared" si="34"/>
        <v>-47.89</v>
      </c>
      <c r="N296" t="str">
        <f t="shared" si="33"/>
        <v>CD.AA</v>
      </c>
    </row>
    <row r="297" spans="1:14" x14ac:dyDescent="0.25">
      <c r="A297">
        <v>2020</v>
      </c>
      <c r="B297" s="2">
        <v>88.18</v>
      </c>
      <c r="C297" s="2">
        <v>88.18</v>
      </c>
      <c r="D297" s="2">
        <v>0</v>
      </c>
      <c r="H297" t="str">
        <f t="shared" si="28"/>
        <v>CD.AA.398000-AFC-GENERAL PLANT-MISC</v>
      </c>
      <c r="I297" t="str">
        <f t="shared" si="29"/>
        <v>398000</v>
      </c>
      <c r="J297" t="str">
        <f t="shared" si="30"/>
        <v>182332 REG ASSET - AFUDC (PIS)</v>
      </c>
      <c r="K297">
        <f t="shared" si="31"/>
        <v>2020</v>
      </c>
      <c r="L297">
        <f t="shared" si="32"/>
        <v>88.18</v>
      </c>
      <c r="M297">
        <f t="shared" si="34"/>
        <v>-88.18</v>
      </c>
      <c r="N297" t="str">
        <f t="shared" si="33"/>
        <v>CD.AA</v>
      </c>
    </row>
    <row r="298" spans="1:14" x14ac:dyDescent="0.25">
      <c r="A298" t="s">
        <v>15</v>
      </c>
      <c r="B298" s="2">
        <v>3517.1</v>
      </c>
      <c r="C298" s="2">
        <v>3517.1</v>
      </c>
      <c r="D298" s="2">
        <v>0</v>
      </c>
      <c r="H298" t="str">
        <f t="shared" si="28"/>
        <v>CD.AA.398000-AFC-GENERAL PLANT-MISC</v>
      </c>
      <c r="I298" t="str">
        <f t="shared" si="29"/>
        <v>398000</v>
      </c>
      <c r="J298" t="str">
        <f t="shared" si="30"/>
        <v>182332 REG ASSET - AFUDC (PIS)</v>
      </c>
      <c r="K298" t="str">
        <f t="shared" si="31"/>
        <v/>
      </c>
      <c r="L298">
        <f t="shared" si="32"/>
        <v>3517.1</v>
      </c>
      <c r="M298">
        <f t="shared" si="34"/>
        <v>-3517.1</v>
      </c>
      <c r="N298" t="str">
        <f t="shared" si="33"/>
        <v>CD.AA</v>
      </c>
    </row>
    <row r="299" spans="1:14" x14ac:dyDescent="0.25">
      <c r="A299" t="s">
        <v>16</v>
      </c>
      <c r="B299" s="2">
        <v>3517.1</v>
      </c>
      <c r="C299" s="2">
        <v>3517.1</v>
      </c>
      <c r="D299" s="2">
        <v>0</v>
      </c>
      <c r="H299" t="str">
        <f t="shared" si="28"/>
        <v>CD.AA.398000-AFC-GENERAL PLANT-MISC</v>
      </c>
      <c r="I299" t="str">
        <f t="shared" si="29"/>
        <v>398000</v>
      </c>
      <c r="J299" t="str">
        <f t="shared" si="30"/>
        <v>182332 REG ASSET - AFUDC (PIS)</v>
      </c>
      <c r="K299" t="str">
        <f t="shared" si="31"/>
        <v/>
      </c>
      <c r="L299">
        <f t="shared" si="32"/>
        <v>3517.1</v>
      </c>
      <c r="M299">
        <f t="shared" si="34"/>
        <v>-3517.1</v>
      </c>
      <c r="N299" t="str">
        <f t="shared" si="33"/>
        <v>CD.AA</v>
      </c>
    </row>
    <row r="300" spans="1:14" x14ac:dyDescent="0.25">
      <c r="A300" t="s">
        <v>18</v>
      </c>
      <c r="B300" s="2">
        <v>3517.1</v>
      </c>
      <c r="C300" s="2">
        <v>3517.1</v>
      </c>
      <c r="D300" s="2">
        <v>0</v>
      </c>
      <c r="H300" t="str">
        <f t="shared" si="28"/>
        <v>CD.AA.398000-AFC-GENERAL PLANT-MISC</v>
      </c>
      <c r="I300" t="str">
        <f t="shared" si="29"/>
        <v>398000</v>
      </c>
      <c r="J300" t="str">
        <f t="shared" si="30"/>
        <v>182332 REG ASSET - AFUDC (PIS)</v>
      </c>
      <c r="K300" t="str">
        <f t="shared" si="31"/>
        <v/>
      </c>
      <c r="L300">
        <f t="shared" si="32"/>
        <v>3517.1</v>
      </c>
      <c r="M300">
        <f t="shared" si="34"/>
        <v>-3517.1</v>
      </c>
      <c r="N300" t="str">
        <f t="shared" si="33"/>
        <v>CD.AA</v>
      </c>
    </row>
    <row r="301" spans="1:14" x14ac:dyDescent="0.25">
      <c r="A301" t="s">
        <v>48</v>
      </c>
      <c r="H301" t="str">
        <f t="shared" si="28"/>
        <v>CD.AN.391100 GENERAL PLANT-COMPUTER</v>
      </c>
      <c r="I301" t="str">
        <f t="shared" si="29"/>
        <v>391100</v>
      </c>
      <c r="J301" t="str">
        <f t="shared" si="30"/>
        <v>182332 REG ASSET - AFUDC (PIS)</v>
      </c>
      <c r="K301" t="str">
        <f t="shared" si="31"/>
        <v/>
      </c>
      <c r="L301">
        <f t="shared" si="32"/>
        <v>0</v>
      </c>
      <c r="M301">
        <f t="shared" si="34"/>
        <v>0</v>
      </c>
      <c r="N301" t="str">
        <f t="shared" si="33"/>
        <v>CD.AN</v>
      </c>
    </row>
    <row r="302" spans="1:14" x14ac:dyDescent="0.25">
      <c r="A302" t="s">
        <v>13</v>
      </c>
      <c r="H302" t="str">
        <f t="shared" si="28"/>
        <v>CD.AN.391100 GENERAL PLANT-COMPUTER</v>
      </c>
      <c r="I302" t="str">
        <f t="shared" si="29"/>
        <v>391100</v>
      </c>
      <c r="J302" t="str">
        <f t="shared" si="30"/>
        <v>101000 PLANT IN SERVICE OWNED</v>
      </c>
      <c r="K302" t="str">
        <f t="shared" si="31"/>
        <v/>
      </c>
      <c r="L302">
        <f t="shared" si="32"/>
        <v>0</v>
      </c>
      <c r="M302">
        <f t="shared" si="34"/>
        <v>0</v>
      </c>
      <c r="N302" t="str">
        <f t="shared" si="33"/>
        <v>CD.AN</v>
      </c>
    </row>
    <row r="303" spans="1:14" x14ac:dyDescent="0.25">
      <c r="A303" t="s">
        <v>23</v>
      </c>
      <c r="H303" t="str">
        <f t="shared" si="28"/>
        <v>CD.AN.391100 GENERAL PLANT-COMPUTER</v>
      </c>
      <c r="I303" t="str">
        <f t="shared" si="29"/>
        <v>391100</v>
      </c>
      <c r="J303" t="str">
        <f t="shared" si="30"/>
        <v>101000 PLANT IN SERVICE OWNED</v>
      </c>
      <c r="K303" t="str">
        <f t="shared" si="31"/>
        <v/>
      </c>
      <c r="L303">
        <f t="shared" si="32"/>
        <v>0</v>
      </c>
      <c r="M303">
        <f t="shared" si="34"/>
        <v>0</v>
      </c>
      <c r="N303" t="str">
        <f t="shared" si="33"/>
        <v>CD.AN</v>
      </c>
    </row>
    <row r="304" spans="1:14" x14ac:dyDescent="0.25">
      <c r="A304">
        <v>2018</v>
      </c>
      <c r="B304" s="2">
        <v>65409.18</v>
      </c>
      <c r="C304" s="2">
        <v>50571.64</v>
      </c>
      <c r="D304" s="2">
        <v>14837.54</v>
      </c>
      <c r="H304" t="str">
        <f t="shared" si="28"/>
        <v>CD.AN.391100 GENERAL PLANT-COMPUTER</v>
      </c>
      <c r="I304" t="str">
        <f t="shared" si="29"/>
        <v>391100</v>
      </c>
      <c r="J304" t="str">
        <f t="shared" si="30"/>
        <v>101000 PLANT IN SERVICE OWNED</v>
      </c>
      <c r="K304">
        <f t="shared" si="31"/>
        <v>2018</v>
      </c>
      <c r="L304">
        <f t="shared" si="32"/>
        <v>65409.18</v>
      </c>
      <c r="M304">
        <f t="shared" si="34"/>
        <v>-50571.64</v>
      </c>
      <c r="N304" t="str">
        <f t="shared" si="33"/>
        <v>CD.AN</v>
      </c>
    </row>
    <row r="305" spans="1:14" x14ac:dyDescent="0.25">
      <c r="A305">
        <v>2019</v>
      </c>
      <c r="B305" s="2">
        <v>255434.05</v>
      </c>
      <c r="C305" s="2">
        <v>143607.39000000001</v>
      </c>
      <c r="D305" s="2">
        <v>111826.66</v>
      </c>
      <c r="H305" t="str">
        <f t="shared" si="28"/>
        <v>CD.AN.391100 GENERAL PLANT-COMPUTER</v>
      </c>
      <c r="I305" t="str">
        <f t="shared" si="29"/>
        <v>391100</v>
      </c>
      <c r="J305" t="str">
        <f t="shared" si="30"/>
        <v>101000 PLANT IN SERVICE OWNED</v>
      </c>
      <c r="K305">
        <f t="shared" si="31"/>
        <v>2019</v>
      </c>
      <c r="L305">
        <f t="shared" si="32"/>
        <v>255434.05</v>
      </c>
      <c r="M305">
        <f t="shared" si="34"/>
        <v>-143607.39000000001</v>
      </c>
      <c r="N305" t="str">
        <f t="shared" si="33"/>
        <v>CD.AN</v>
      </c>
    </row>
    <row r="306" spans="1:14" x14ac:dyDescent="0.25">
      <c r="A306" t="s">
        <v>15</v>
      </c>
      <c r="B306" s="2">
        <v>320843.23</v>
      </c>
      <c r="C306" s="2">
        <v>194179.03</v>
      </c>
      <c r="D306" s="2">
        <v>126664.2</v>
      </c>
      <c r="H306" t="str">
        <f t="shared" si="28"/>
        <v>CD.AN.391100 GENERAL PLANT-COMPUTER</v>
      </c>
      <c r="I306" t="str">
        <f t="shared" si="29"/>
        <v>391100</v>
      </c>
      <c r="J306" t="str">
        <f t="shared" si="30"/>
        <v>101000 PLANT IN SERVICE OWNED</v>
      </c>
      <c r="K306" t="str">
        <f t="shared" si="31"/>
        <v/>
      </c>
      <c r="L306">
        <f t="shared" si="32"/>
        <v>320843.23</v>
      </c>
      <c r="M306">
        <f t="shared" si="34"/>
        <v>-194179.03</v>
      </c>
      <c r="N306" t="str">
        <f t="shared" si="33"/>
        <v>CD.AN</v>
      </c>
    </row>
    <row r="307" spans="1:14" x14ac:dyDescent="0.25">
      <c r="A307" t="s">
        <v>16</v>
      </c>
      <c r="B307" s="2">
        <v>320843.23</v>
      </c>
      <c r="C307" s="2">
        <v>194179.03</v>
      </c>
      <c r="D307" s="2">
        <v>126664.2</v>
      </c>
      <c r="H307" t="str">
        <f t="shared" si="28"/>
        <v>CD.AN.391100 GENERAL PLANT-COMPUTER</v>
      </c>
      <c r="I307" t="str">
        <f t="shared" si="29"/>
        <v>391100</v>
      </c>
      <c r="J307" t="str">
        <f t="shared" si="30"/>
        <v>101000 PLANT IN SERVICE OWNED</v>
      </c>
      <c r="K307" t="str">
        <f t="shared" si="31"/>
        <v/>
      </c>
      <c r="L307">
        <f t="shared" si="32"/>
        <v>320843.23</v>
      </c>
      <c r="M307">
        <f t="shared" si="34"/>
        <v>-194179.03</v>
      </c>
      <c r="N307" t="str">
        <f t="shared" si="33"/>
        <v>CD.AN</v>
      </c>
    </row>
    <row r="308" spans="1:14" x14ac:dyDescent="0.25">
      <c r="A308" t="s">
        <v>18</v>
      </c>
      <c r="B308" s="2">
        <v>320843.23</v>
      </c>
      <c r="C308" s="2">
        <v>194179.03</v>
      </c>
      <c r="D308" s="2">
        <v>126664.2</v>
      </c>
      <c r="H308" t="str">
        <f t="shared" si="28"/>
        <v>CD.AN.391100 GENERAL PLANT-COMPUTER</v>
      </c>
      <c r="I308" t="str">
        <f t="shared" si="29"/>
        <v>391100</v>
      </c>
      <c r="J308" t="str">
        <f t="shared" si="30"/>
        <v>101000 PLANT IN SERVICE OWNED</v>
      </c>
      <c r="K308" t="str">
        <f t="shared" si="31"/>
        <v/>
      </c>
      <c r="L308">
        <f t="shared" si="32"/>
        <v>320843.23</v>
      </c>
      <c r="M308">
        <f t="shared" si="34"/>
        <v>-194179.03</v>
      </c>
      <c r="N308" t="str">
        <f t="shared" si="33"/>
        <v>CD.AN</v>
      </c>
    </row>
    <row r="309" spans="1:14" x14ac:dyDescent="0.25">
      <c r="A309" t="s">
        <v>49</v>
      </c>
      <c r="H309" t="str">
        <f t="shared" si="28"/>
        <v>CD.AN.391100-AFC-GENERAL PLANT-COMP</v>
      </c>
      <c r="I309" t="str">
        <f t="shared" si="29"/>
        <v>391100</v>
      </c>
      <c r="J309" t="str">
        <f t="shared" si="30"/>
        <v>101000 PLANT IN SERVICE OWNED</v>
      </c>
      <c r="K309" t="str">
        <f t="shared" si="31"/>
        <v/>
      </c>
      <c r="L309">
        <f t="shared" si="32"/>
        <v>0</v>
      </c>
      <c r="M309">
        <f t="shared" si="34"/>
        <v>0</v>
      </c>
      <c r="N309" t="str">
        <f t="shared" si="33"/>
        <v>CD.AN</v>
      </c>
    </row>
    <row r="310" spans="1:14" x14ac:dyDescent="0.25">
      <c r="A310" t="s">
        <v>21</v>
      </c>
      <c r="H310" t="str">
        <f t="shared" si="28"/>
        <v>CD.AN.391100-AFC-GENERAL PLANT-COMP</v>
      </c>
      <c r="I310" t="str">
        <f t="shared" si="29"/>
        <v>391100</v>
      </c>
      <c r="J310" t="str">
        <f t="shared" si="30"/>
        <v>182332 REG ASSET - AFUDC (PIS)</v>
      </c>
      <c r="K310" t="str">
        <f t="shared" si="31"/>
        <v/>
      </c>
      <c r="L310">
        <f t="shared" si="32"/>
        <v>0</v>
      </c>
      <c r="M310">
        <f t="shared" si="34"/>
        <v>0</v>
      </c>
      <c r="N310" t="str">
        <f t="shared" si="33"/>
        <v>CD.AN</v>
      </c>
    </row>
    <row r="311" spans="1:14" x14ac:dyDescent="0.25">
      <c r="A311" t="s">
        <v>23</v>
      </c>
      <c r="H311" t="str">
        <f t="shared" si="28"/>
        <v>CD.AN.391100-AFC-GENERAL PLANT-COMP</v>
      </c>
      <c r="I311" t="str">
        <f t="shared" si="29"/>
        <v>391100</v>
      </c>
      <c r="J311" t="str">
        <f t="shared" si="30"/>
        <v>182332 REG ASSET - AFUDC (PIS)</v>
      </c>
      <c r="K311" t="str">
        <f t="shared" si="31"/>
        <v/>
      </c>
      <c r="L311">
        <f t="shared" si="32"/>
        <v>0</v>
      </c>
      <c r="M311">
        <f t="shared" si="34"/>
        <v>0</v>
      </c>
      <c r="N311" t="str">
        <f t="shared" si="33"/>
        <v>CD.AN</v>
      </c>
    </row>
    <row r="312" spans="1:14" x14ac:dyDescent="0.25">
      <c r="A312">
        <v>2018</v>
      </c>
      <c r="B312" s="2">
        <v>33.700000000000003</v>
      </c>
      <c r="C312" s="2">
        <v>20.72</v>
      </c>
      <c r="D312" s="2">
        <v>12.98</v>
      </c>
      <c r="H312" t="str">
        <f t="shared" si="28"/>
        <v>CD.AN.391100-AFC-GENERAL PLANT-COMP</v>
      </c>
      <c r="I312" t="str">
        <f t="shared" si="29"/>
        <v>391100</v>
      </c>
      <c r="J312" t="str">
        <f t="shared" si="30"/>
        <v>182332 REG ASSET - AFUDC (PIS)</v>
      </c>
      <c r="K312">
        <f t="shared" si="31"/>
        <v>2018</v>
      </c>
      <c r="L312">
        <f t="shared" si="32"/>
        <v>33.700000000000003</v>
      </c>
      <c r="M312">
        <f t="shared" si="34"/>
        <v>-20.72</v>
      </c>
      <c r="N312" t="str">
        <f t="shared" si="33"/>
        <v>CD.AN</v>
      </c>
    </row>
    <row r="313" spans="1:14" x14ac:dyDescent="0.25">
      <c r="A313">
        <v>2019</v>
      </c>
      <c r="B313" s="2">
        <v>2344.54</v>
      </c>
      <c r="C313" s="2">
        <v>1002.76</v>
      </c>
      <c r="D313" s="2">
        <v>1341.78</v>
      </c>
      <c r="H313" t="str">
        <f t="shared" si="28"/>
        <v>CD.AN.391100-AFC-GENERAL PLANT-COMP</v>
      </c>
      <c r="I313" t="str">
        <f t="shared" si="29"/>
        <v>391100</v>
      </c>
      <c r="J313" t="str">
        <f t="shared" si="30"/>
        <v>182332 REG ASSET - AFUDC (PIS)</v>
      </c>
      <c r="K313">
        <f t="shared" si="31"/>
        <v>2019</v>
      </c>
      <c r="L313">
        <f t="shared" si="32"/>
        <v>2344.54</v>
      </c>
      <c r="M313">
        <f t="shared" si="34"/>
        <v>-1002.76</v>
      </c>
      <c r="N313" t="str">
        <f t="shared" si="33"/>
        <v>CD.AN</v>
      </c>
    </row>
    <row r="314" spans="1:14" x14ac:dyDescent="0.25">
      <c r="A314" t="s">
        <v>15</v>
      </c>
      <c r="B314" s="2">
        <v>2378.2399999999998</v>
      </c>
      <c r="C314" s="2">
        <v>1023.48</v>
      </c>
      <c r="D314" s="2">
        <v>1354.76</v>
      </c>
      <c r="H314" t="str">
        <f t="shared" si="28"/>
        <v>CD.AN.391100-AFC-GENERAL PLANT-COMP</v>
      </c>
      <c r="I314" t="str">
        <f t="shared" si="29"/>
        <v>391100</v>
      </c>
      <c r="J314" t="str">
        <f t="shared" si="30"/>
        <v>182332 REG ASSET - AFUDC (PIS)</v>
      </c>
      <c r="K314" t="str">
        <f t="shared" si="31"/>
        <v/>
      </c>
      <c r="L314">
        <f t="shared" si="32"/>
        <v>2378.2399999999998</v>
      </c>
      <c r="M314">
        <f t="shared" si="34"/>
        <v>-1023.48</v>
      </c>
      <c r="N314" t="str">
        <f t="shared" si="33"/>
        <v>CD.AN</v>
      </c>
    </row>
    <row r="315" spans="1:14" x14ac:dyDescent="0.25">
      <c r="A315" t="s">
        <v>16</v>
      </c>
      <c r="B315" s="2">
        <v>2378.2399999999998</v>
      </c>
      <c r="C315" s="2">
        <v>1023.48</v>
      </c>
      <c r="D315" s="2">
        <v>1354.76</v>
      </c>
      <c r="H315" t="str">
        <f t="shared" si="28"/>
        <v>CD.AN.391100-AFC-GENERAL PLANT-COMP</v>
      </c>
      <c r="I315" t="str">
        <f t="shared" si="29"/>
        <v>391100</v>
      </c>
      <c r="J315" t="str">
        <f t="shared" si="30"/>
        <v>182332 REG ASSET - AFUDC (PIS)</v>
      </c>
      <c r="K315" t="str">
        <f t="shared" si="31"/>
        <v/>
      </c>
      <c r="L315">
        <f t="shared" si="32"/>
        <v>2378.2399999999998</v>
      </c>
      <c r="M315">
        <f t="shared" si="34"/>
        <v>-1023.48</v>
      </c>
      <c r="N315" t="str">
        <f t="shared" si="33"/>
        <v>CD.AN</v>
      </c>
    </row>
    <row r="316" spans="1:14" x14ac:dyDescent="0.25">
      <c r="A316" t="s">
        <v>18</v>
      </c>
      <c r="B316" s="2">
        <v>2378.2399999999998</v>
      </c>
      <c r="C316" s="2">
        <v>1023.48</v>
      </c>
      <c r="D316" s="2">
        <v>1354.76</v>
      </c>
      <c r="H316" t="str">
        <f t="shared" si="28"/>
        <v>CD.AN.391100-AFC-GENERAL PLANT-COMP</v>
      </c>
      <c r="I316" t="str">
        <f t="shared" si="29"/>
        <v>391100</v>
      </c>
      <c r="J316" t="str">
        <f t="shared" si="30"/>
        <v>182332 REG ASSET - AFUDC (PIS)</v>
      </c>
      <c r="K316" t="str">
        <f t="shared" si="31"/>
        <v/>
      </c>
      <c r="L316">
        <f t="shared" si="32"/>
        <v>2378.2399999999998</v>
      </c>
      <c r="M316">
        <f t="shared" si="34"/>
        <v>-1023.48</v>
      </c>
      <c r="N316" t="str">
        <f t="shared" si="33"/>
        <v>CD.AN</v>
      </c>
    </row>
    <row r="317" spans="1:14" x14ac:dyDescent="0.25">
      <c r="A317" t="s">
        <v>50</v>
      </c>
      <c r="H317" t="str">
        <f t="shared" si="28"/>
        <v>CD.AN.393000 GENERAL PLANT-STORES E</v>
      </c>
      <c r="I317" t="str">
        <f t="shared" si="29"/>
        <v>393000</v>
      </c>
      <c r="J317" t="str">
        <f t="shared" si="30"/>
        <v>182332 REG ASSET - AFUDC (PIS)</v>
      </c>
      <c r="K317" t="str">
        <f t="shared" si="31"/>
        <v/>
      </c>
      <c r="L317">
        <f t="shared" si="32"/>
        <v>0</v>
      </c>
      <c r="M317">
        <f t="shared" si="34"/>
        <v>0</v>
      </c>
      <c r="N317" t="str">
        <f t="shared" si="33"/>
        <v>CD.AN</v>
      </c>
    </row>
    <row r="318" spans="1:14" x14ac:dyDescent="0.25">
      <c r="A318" t="s">
        <v>13</v>
      </c>
      <c r="H318" t="str">
        <f t="shared" si="28"/>
        <v>CD.AN.393000 GENERAL PLANT-STORES E</v>
      </c>
      <c r="I318" t="str">
        <f t="shared" si="29"/>
        <v>393000</v>
      </c>
      <c r="J318" t="str">
        <f t="shared" si="30"/>
        <v>101000 PLANT IN SERVICE OWNED</v>
      </c>
      <c r="K318" t="str">
        <f t="shared" si="31"/>
        <v/>
      </c>
      <c r="L318">
        <f t="shared" si="32"/>
        <v>0</v>
      </c>
      <c r="M318">
        <f t="shared" si="34"/>
        <v>0</v>
      </c>
      <c r="N318" t="str">
        <f t="shared" si="33"/>
        <v>CD.AN</v>
      </c>
    </row>
    <row r="319" spans="1:14" x14ac:dyDescent="0.25">
      <c r="A319" t="s">
        <v>33</v>
      </c>
      <c r="H319" t="str">
        <f t="shared" si="28"/>
        <v>CD.AN.393000 GENERAL PLANT-STORES E</v>
      </c>
      <c r="I319" t="str">
        <f t="shared" si="29"/>
        <v>393000</v>
      </c>
      <c r="J319" t="str">
        <f t="shared" si="30"/>
        <v>101000 PLANT IN SERVICE OWNED</v>
      </c>
      <c r="K319" t="str">
        <f t="shared" si="31"/>
        <v/>
      </c>
      <c r="L319">
        <f t="shared" si="32"/>
        <v>0</v>
      </c>
      <c r="M319">
        <f t="shared" si="34"/>
        <v>0</v>
      </c>
      <c r="N319" t="str">
        <f t="shared" si="33"/>
        <v>CD.AN</v>
      </c>
    </row>
    <row r="320" spans="1:14" x14ac:dyDescent="0.25">
      <c r="A320">
        <v>1997</v>
      </c>
      <c r="B320" s="2">
        <v>2163.36</v>
      </c>
      <c r="C320" s="2">
        <v>2141.89</v>
      </c>
      <c r="D320" s="2">
        <v>21.47</v>
      </c>
      <c r="H320" t="str">
        <f t="shared" si="28"/>
        <v>CD.AN.393000 GENERAL PLANT-STORES E</v>
      </c>
      <c r="I320" t="str">
        <f t="shared" si="29"/>
        <v>393000</v>
      </c>
      <c r="J320" t="str">
        <f t="shared" si="30"/>
        <v>101000 PLANT IN SERVICE OWNED</v>
      </c>
      <c r="K320">
        <f t="shared" si="31"/>
        <v>1997</v>
      </c>
      <c r="L320">
        <f t="shared" si="32"/>
        <v>2163.36</v>
      </c>
      <c r="M320">
        <f t="shared" si="34"/>
        <v>-2141.89</v>
      </c>
      <c r="N320" t="str">
        <f t="shared" si="33"/>
        <v>CD.AN</v>
      </c>
    </row>
    <row r="321" spans="1:14" x14ac:dyDescent="0.25">
      <c r="A321">
        <v>1998</v>
      </c>
      <c r="B321" s="2">
        <v>40934.51</v>
      </c>
      <c r="C321" s="2">
        <v>39616.65</v>
      </c>
      <c r="D321" s="2">
        <v>1317.86</v>
      </c>
      <c r="H321" t="str">
        <f t="shared" si="28"/>
        <v>CD.AN.393000 GENERAL PLANT-STORES E</v>
      </c>
      <c r="I321" t="str">
        <f t="shared" si="29"/>
        <v>393000</v>
      </c>
      <c r="J321" t="str">
        <f t="shared" si="30"/>
        <v>101000 PLANT IN SERVICE OWNED</v>
      </c>
      <c r="K321">
        <f t="shared" si="31"/>
        <v>1998</v>
      </c>
      <c r="L321">
        <f t="shared" si="32"/>
        <v>40934.51</v>
      </c>
      <c r="M321">
        <f t="shared" si="34"/>
        <v>-39616.65</v>
      </c>
      <c r="N321" t="str">
        <f t="shared" si="33"/>
        <v>CD.AN</v>
      </c>
    </row>
    <row r="322" spans="1:14" x14ac:dyDescent="0.25">
      <c r="A322">
        <v>1999</v>
      </c>
      <c r="B322" s="2">
        <v>30995.69</v>
      </c>
      <c r="C322" s="2">
        <v>29212.9</v>
      </c>
      <c r="D322" s="2">
        <v>1782.79</v>
      </c>
      <c r="H322" t="str">
        <f t="shared" si="28"/>
        <v>CD.AN.393000 GENERAL PLANT-STORES E</v>
      </c>
      <c r="I322" t="str">
        <f t="shared" si="29"/>
        <v>393000</v>
      </c>
      <c r="J322" t="str">
        <f t="shared" si="30"/>
        <v>101000 PLANT IN SERVICE OWNED</v>
      </c>
      <c r="K322">
        <f t="shared" si="31"/>
        <v>1999</v>
      </c>
      <c r="L322">
        <f t="shared" si="32"/>
        <v>30995.69</v>
      </c>
      <c r="M322">
        <f t="shared" si="34"/>
        <v>-29212.9</v>
      </c>
      <c r="N322" t="str">
        <f t="shared" si="33"/>
        <v>CD.AN</v>
      </c>
    </row>
    <row r="323" spans="1:14" x14ac:dyDescent="0.25">
      <c r="A323">
        <v>2000</v>
      </c>
      <c r="B323" s="2">
        <v>1123.55</v>
      </c>
      <c r="C323" s="2">
        <v>1027.27</v>
      </c>
      <c r="D323" s="2">
        <v>96.28</v>
      </c>
      <c r="H323" t="str">
        <f t="shared" si="28"/>
        <v>CD.AN.393000 GENERAL PLANT-STORES E</v>
      </c>
      <c r="I323" t="str">
        <f t="shared" si="29"/>
        <v>393000</v>
      </c>
      <c r="J323" t="str">
        <f t="shared" si="30"/>
        <v>101000 PLANT IN SERVICE OWNED</v>
      </c>
      <c r="K323">
        <f t="shared" si="31"/>
        <v>2000</v>
      </c>
      <c r="L323">
        <f t="shared" si="32"/>
        <v>1123.55</v>
      </c>
      <c r="M323">
        <f t="shared" si="34"/>
        <v>-1027.27</v>
      </c>
      <c r="N323" t="str">
        <f t="shared" si="33"/>
        <v>CD.AN</v>
      </c>
    </row>
    <row r="324" spans="1:14" x14ac:dyDescent="0.25">
      <c r="A324">
        <v>2002</v>
      </c>
      <c r="B324" s="2">
        <v>7291.74</v>
      </c>
      <c r="C324" s="2">
        <v>6199.44</v>
      </c>
      <c r="D324" s="2">
        <v>1092.3</v>
      </c>
      <c r="H324" t="str">
        <f t="shared" si="28"/>
        <v>CD.AN.393000 GENERAL PLANT-STORES E</v>
      </c>
      <c r="I324" t="str">
        <f t="shared" si="29"/>
        <v>393000</v>
      </c>
      <c r="J324" t="str">
        <f t="shared" si="30"/>
        <v>101000 PLANT IN SERVICE OWNED</v>
      </c>
      <c r="K324">
        <f t="shared" si="31"/>
        <v>2002</v>
      </c>
      <c r="L324">
        <f t="shared" si="32"/>
        <v>7291.74</v>
      </c>
      <c r="M324">
        <f t="shared" si="34"/>
        <v>-6199.44</v>
      </c>
      <c r="N324" t="str">
        <f t="shared" si="33"/>
        <v>CD.AN</v>
      </c>
    </row>
    <row r="325" spans="1:14" x14ac:dyDescent="0.25">
      <c r="A325">
        <v>2003</v>
      </c>
      <c r="B325" s="2">
        <v>19408.84</v>
      </c>
      <c r="C325" s="2">
        <v>15811.85</v>
      </c>
      <c r="D325" s="2">
        <v>3596.99</v>
      </c>
      <c r="H325" t="str">
        <f t="shared" si="28"/>
        <v>CD.AN.393000 GENERAL PLANT-STORES E</v>
      </c>
      <c r="I325" t="str">
        <f t="shared" si="29"/>
        <v>393000</v>
      </c>
      <c r="J325" t="str">
        <f t="shared" si="30"/>
        <v>101000 PLANT IN SERVICE OWNED</v>
      </c>
      <c r="K325">
        <f t="shared" si="31"/>
        <v>2003</v>
      </c>
      <c r="L325">
        <f t="shared" si="32"/>
        <v>19408.84</v>
      </c>
      <c r="M325">
        <f t="shared" si="34"/>
        <v>-15811.85</v>
      </c>
      <c r="N325" t="str">
        <f t="shared" si="33"/>
        <v>CD.AN</v>
      </c>
    </row>
    <row r="326" spans="1:14" x14ac:dyDescent="0.25">
      <c r="A326">
        <v>2004</v>
      </c>
      <c r="B326" s="2">
        <v>32776</v>
      </c>
      <c r="C326" s="2">
        <v>25470.17</v>
      </c>
      <c r="D326" s="2">
        <v>7305.83</v>
      </c>
      <c r="H326" t="str">
        <f t="shared" si="28"/>
        <v>CD.AN.393000 GENERAL PLANT-STORES E</v>
      </c>
      <c r="I326" t="str">
        <f t="shared" si="29"/>
        <v>393000</v>
      </c>
      <c r="J326" t="str">
        <f t="shared" si="30"/>
        <v>101000 PLANT IN SERVICE OWNED</v>
      </c>
      <c r="K326">
        <f t="shared" si="31"/>
        <v>2004</v>
      </c>
      <c r="L326">
        <f t="shared" si="32"/>
        <v>32776</v>
      </c>
      <c r="M326">
        <f t="shared" si="34"/>
        <v>-25470.17</v>
      </c>
      <c r="N326" t="str">
        <f t="shared" si="33"/>
        <v>CD.AN</v>
      </c>
    </row>
    <row r="327" spans="1:14" x14ac:dyDescent="0.25">
      <c r="A327">
        <v>2006</v>
      </c>
      <c r="B327" s="2">
        <v>3843.34</v>
      </c>
      <c r="C327" s="2">
        <v>2677.31</v>
      </c>
      <c r="D327" s="2">
        <v>1166.03</v>
      </c>
      <c r="H327" t="str">
        <f t="shared" si="28"/>
        <v>CD.AN.393000 GENERAL PLANT-STORES E</v>
      </c>
      <c r="I327" t="str">
        <f t="shared" si="29"/>
        <v>393000</v>
      </c>
      <c r="J327" t="str">
        <f t="shared" si="30"/>
        <v>101000 PLANT IN SERVICE OWNED</v>
      </c>
      <c r="K327">
        <f t="shared" si="31"/>
        <v>2006</v>
      </c>
      <c r="L327">
        <f t="shared" si="32"/>
        <v>3843.34</v>
      </c>
      <c r="M327">
        <f t="shared" si="34"/>
        <v>-2677.31</v>
      </c>
      <c r="N327" t="str">
        <f t="shared" si="33"/>
        <v>CD.AN</v>
      </c>
    </row>
    <row r="328" spans="1:14" x14ac:dyDescent="0.25">
      <c r="A328">
        <v>2008</v>
      </c>
      <c r="B328" s="2">
        <v>49462.1</v>
      </c>
      <c r="C328" s="2">
        <v>30189.25</v>
      </c>
      <c r="D328" s="2">
        <v>19272.849999999999</v>
      </c>
      <c r="H328" t="str">
        <f t="shared" si="28"/>
        <v>CD.AN.393000 GENERAL PLANT-STORES E</v>
      </c>
      <c r="I328" t="str">
        <f t="shared" si="29"/>
        <v>393000</v>
      </c>
      <c r="J328" t="str">
        <f t="shared" si="30"/>
        <v>101000 PLANT IN SERVICE OWNED</v>
      </c>
      <c r="K328">
        <f t="shared" si="31"/>
        <v>2008</v>
      </c>
      <c r="L328">
        <f t="shared" si="32"/>
        <v>49462.1</v>
      </c>
      <c r="M328">
        <f t="shared" si="34"/>
        <v>-30189.25</v>
      </c>
      <c r="N328" t="str">
        <f t="shared" si="33"/>
        <v>CD.AN</v>
      </c>
    </row>
    <row r="329" spans="1:14" x14ac:dyDescent="0.25">
      <c r="A329">
        <v>2009</v>
      </c>
      <c r="B329" s="2">
        <v>317177.99</v>
      </c>
      <c r="C329" s="2">
        <v>179383.04000000001</v>
      </c>
      <c r="D329" s="2">
        <v>137794.95000000001</v>
      </c>
      <c r="H329" t="str">
        <f t="shared" si="28"/>
        <v>CD.AN.393000 GENERAL PLANT-STORES E</v>
      </c>
      <c r="I329" t="str">
        <f t="shared" si="29"/>
        <v>393000</v>
      </c>
      <c r="J329" t="str">
        <f t="shared" si="30"/>
        <v>101000 PLANT IN SERVICE OWNED</v>
      </c>
      <c r="K329">
        <f t="shared" si="31"/>
        <v>2009</v>
      </c>
      <c r="L329">
        <f t="shared" si="32"/>
        <v>317177.99</v>
      </c>
      <c r="M329">
        <f t="shared" si="34"/>
        <v>-179383.04000000001</v>
      </c>
      <c r="N329" t="str">
        <f t="shared" si="33"/>
        <v>CD.AN</v>
      </c>
    </row>
    <row r="330" spans="1:14" x14ac:dyDescent="0.25">
      <c r="A330">
        <v>2010</v>
      </c>
      <c r="B330" s="2">
        <v>302292.14</v>
      </c>
      <c r="C330" s="2">
        <v>157170.37</v>
      </c>
      <c r="D330" s="2">
        <v>145121.76999999999</v>
      </c>
      <c r="H330" t="str">
        <f t="shared" si="28"/>
        <v>CD.AN.393000 GENERAL PLANT-STORES E</v>
      </c>
      <c r="I330" t="str">
        <f t="shared" si="29"/>
        <v>393000</v>
      </c>
      <c r="J330" t="str">
        <f t="shared" si="30"/>
        <v>101000 PLANT IN SERVICE OWNED</v>
      </c>
      <c r="K330">
        <f t="shared" si="31"/>
        <v>2010</v>
      </c>
      <c r="L330">
        <f t="shared" si="32"/>
        <v>302292.14</v>
      </c>
      <c r="M330">
        <f t="shared" si="34"/>
        <v>-157170.37</v>
      </c>
      <c r="N330" t="str">
        <f t="shared" si="33"/>
        <v>CD.AN</v>
      </c>
    </row>
    <row r="331" spans="1:14" x14ac:dyDescent="0.25">
      <c r="A331">
        <v>2011</v>
      </c>
      <c r="B331" s="2">
        <v>310470.28999999998</v>
      </c>
      <c r="C331" s="2">
        <v>147057.42000000001</v>
      </c>
      <c r="D331" s="2">
        <v>163412.87</v>
      </c>
      <c r="H331" t="str">
        <f t="shared" si="28"/>
        <v>CD.AN.393000 GENERAL PLANT-STORES E</v>
      </c>
      <c r="I331" t="str">
        <f t="shared" si="29"/>
        <v>393000</v>
      </c>
      <c r="J331" t="str">
        <f t="shared" si="30"/>
        <v>101000 PLANT IN SERVICE OWNED</v>
      </c>
      <c r="K331">
        <f t="shared" si="31"/>
        <v>2011</v>
      </c>
      <c r="L331">
        <f t="shared" si="32"/>
        <v>310470.28999999998</v>
      </c>
      <c r="M331">
        <f t="shared" si="34"/>
        <v>-147057.42000000001</v>
      </c>
      <c r="N331" t="str">
        <f t="shared" si="33"/>
        <v>CD.AN</v>
      </c>
    </row>
    <row r="332" spans="1:14" x14ac:dyDescent="0.25">
      <c r="A332">
        <v>2012</v>
      </c>
      <c r="B332" s="2">
        <v>122946.25</v>
      </c>
      <c r="C332" s="2">
        <v>52492.55</v>
      </c>
      <c r="D332" s="2">
        <v>70453.7</v>
      </c>
      <c r="H332" t="str">
        <f t="shared" si="28"/>
        <v>CD.AN.393000 GENERAL PLANT-STORES E</v>
      </c>
      <c r="I332" t="str">
        <f t="shared" si="29"/>
        <v>393000</v>
      </c>
      <c r="J332" t="str">
        <f t="shared" si="30"/>
        <v>101000 PLANT IN SERVICE OWNED</v>
      </c>
      <c r="K332">
        <f t="shared" si="31"/>
        <v>2012</v>
      </c>
      <c r="L332">
        <f t="shared" si="32"/>
        <v>122946.25</v>
      </c>
      <c r="M332">
        <f t="shared" si="34"/>
        <v>-52492.55</v>
      </c>
      <c r="N332" t="str">
        <f t="shared" si="33"/>
        <v>CD.AN</v>
      </c>
    </row>
    <row r="333" spans="1:14" x14ac:dyDescent="0.25">
      <c r="A333">
        <v>2014</v>
      </c>
      <c r="B333" s="2">
        <v>1107667.58</v>
      </c>
      <c r="C333" s="2">
        <v>368899.8</v>
      </c>
      <c r="D333" s="2">
        <v>738767.78</v>
      </c>
      <c r="H333" t="str">
        <f t="shared" ref="H333:H396" si="35">IF(LEFT(A333,3)="CD.",A333,H332)</f>
        <v>CD.AN.393000 GENERAL PLANT-STORES E</v>
      </c>
      <c r="I333" t="str">
        <f t="shared" ref="I333:I396" si="36">MID(H333,7,6)</f>
        <v>393000</v>
      </c>
      <c r="J333" t="str">
        <f t="shared" ref="J333:J396" si="37">IFERROR(IF(_xlfn.NUMBERVALUE(LEFT(A333,6))&gt;=101000,A333,J332),J332)</f>
        <v>101000 PLANT IN SERVICE OWNED</v>
      </c>
      <c r="K333">
        <f t="shared" ref="K333:K396" si="38">IFERROR(IF(A333&lt;=2021,A333,""),"-")</f>
        <v>2014</v>
      </c>
      <c r="L333">
        <f t="shared" ref="L333:L396" si="39">B333</f>
        <v>1107667.58</v>
      </c>
      <c r="M333">
        <f t="shared" si="34"/>
        <v>-368899.8</v>
      </c>
      <c r="N333" t="str">
        <f t="shared" ref="N333:N396" si="40">LEFT(H333,5)</f>
        <v>CD.AN</v>
      </c>
    </row>
    <row r="334" spans="1:14" x14ac:dyDescent="0.25">
      <c r="A334">
        <v>2015</v>
      </c>
      <c r="B334" s="2">
        <v>746421.71</v>
      </c>
      <c r="C334" s="2">
        <v>213653.04</v>
      </c>
      <c r="D334" s="2">
        <v>532768.67000000004</v>
      </c>
      <c r="H334" t="str">
        <f t="shared" si="35"/>
        <v>CD.AN.393000 GENERAL PLANT-STORES E</v>
      </c>
      <c r="I334" t="str">
        <f t="shared" si="36"/>
        <v>393000</v>
      </c>
      <c r="J334" t="str">
        <f t="shared" si="37"/>
        <v>101000 PLANT IN SERVICE OWNED</v>
      </c>
      <c r="K334">
        <f t="shared" si="38"/>
        <v>2015</v>
      </c>
      <c r="L334">
        <f t="shared" si="39"/>
        <v>746421.71</v>
      </c>
      <c r="M334">
        <f t="shared" ref="M334:M397" si="41">-C334</f>
        <v>-213653.04</v>
      </c>
      <c r="N334" t="str">
        <f t="shared" si="40"/>
        <v>CD.AN</v>
      </c>
    </row>
    <row r="335" spans="1:14" x14ac:dyDescent="0.25">
      <c r="A335">
        <v>2018</v>
      </c>
      <c r="B335" s="2">
        <v>885984.93</v>
      </c>
      <c r="C335" s="2">
        <v>131870.47</v>
      </c>
      <c r="D335" s="2">
        <v>754114.46</v>
      </c>
      <c r="H335" t="str">
        <f t="shared" si="35"/>
        <v>CD.AN.393000 GENERAL PLANT-STORES E</v>
      </c>
      <c r="I335" t="str">
        <f t="shared" si="36"/>
        <v>393000</v>
      </c>
      <c r="J335" t="str">
        <f t="shared" si="37"/>
        <v>101000 PLANT IN SERVICE OWNED</v>
      </c>
      <c r="K335">
        <f t="shared" si="38"/>
        <v>2018</v>
      </c>
      <c r="L335">
        <f t="shared" si="39"/>
        <v>885984.93</v>
      </c>
      <c r="M335">
        <f t="shared" si="41"/>
        <v>-131870.47</v>
      </c>
      <c r="N335" t="str">
        <f t="shared" si="40"/>
        <v>CD.AN</v>
      </c>
    </row>
    <row r="336" spans="1:14" x14ac:dyDescent="0.25">
      <c r="A336">
        <v>2019</v>
      </c>
      <c r="B336" s="2">
        <v>293501.61</v>
      </c>
      <c r="C336" s="2">
        <v>30735.56</v>
      </c>
      <c r="D336" s="2">
        <v>262766.05</v>
      </c>
      <c r="H336" t="str">
        <f t="shared" si="35"/>
        <v>CD.AN.393000 GENERAL PLANT-STORES E</v>
      </c>
      <c r="I336" t="str">
        <f t="shared" si="36"/>
        <v>393000</v>
      </c>
      <c r="J336" t="str">
        <f t="shared" si="37"/>
        <v>101000 PLANT IN SERVICE OWNED</v>
      </c>
      <c r="K336">
        <f t="shared" si="38"/>
        <v>2019</v>
      </c>
      <c r="L336">
        <f t="shared" si="39"/>
        <v>293501.61</v>
      </c>
      <c r="M336">
        <f t="shared" si="41"/>
        <v>-30735.56</v>
      </c>
      <c r="N336" t="str">
        <f t="shared" si="40"/>
        <v>CD.AN</v>
      </c>
    </row>
    <row r="337" spans="1:14" x14ac:dyDescent="0.25">
      <c r="A337">
        <v>2020</v>
      </c>
      <c r="B337" s="2">
        <v>55069.89</v>
      </c>
      <c r="C337" s="2">
        <v>3401.93</v>
      </c>
      <c r="D337" s="2">
        <v>51667.96</v>
      </c>
      <c r="H337" t="str">
        <f t="shared" si="35"/>
        <v>CD.AN.393000 GENERAL PLANT-STORES E</v>
      </c>
      <c r="I337" t="str">
        <f t="shared" si="36"/>
        <v>393000</v>
      </c>
      <c r="J337" t="str">
        <f t="shared" si="37"/>
        <v>101000 PLANT IN SERVICE OWNED</v>
      </c>
      <c r="K337">
        <f t="shared" si="38"/>
        <v>2020</v>
      </c>
      <c r="L337">
        <f t="shared" si="39"/>
        <v>55069.89</v>
      </c>
      <c r="M337">
        <f t="shared" si="41"/>
        <v>-3401.93</v>
      </c>
      <c r="N337" t="str">
        <f t="shared" si="40"/>
        <v>CD.AN</v>
      </c>
    </row>
    <row r="338" spans="1:14" x14ac:dyDescent="0.25">
      <c r="A338">
        <v>2021</v>
      </c>
      <c r="B338" s="2">
        <v>299763.74</v>
      </c>
      <c r="C338" s="2">
        <v>6056.92</v>
      </c>
      <c r="D338" s="2">
        <v>293706.82</v>
      </c>
      <c r="H338" t="str">
        <f t="shared" si="35"/>
        <v>CD.AN.393000 GENERAL PLANT-STORES E</v>
      </c>
      <c r="I338" t="str">
        <f t="shared" si="36"/>
        <v>393000</v>
      </c>
      <c r="J338" t="str">
        <f t="shared" si="37"/>
        <v>101000 PLANT IN SERVICE OWNED</v>
      </c>
      <c r="K338">
        <f t="shared" si="38"/>
        <v>2021</v>
      </c>
      <c r="L338">
        <f t="shared" si="39"/>
        <v>299763.74</v>
      </c>
      <c r="M338">
        <f t="shared" si="41"/>
        <v>-6056.92</v>
      </c>
      <c r="N338" t="str">
        <f t="shared" si="40"/>
        <v>CD.AN</v>
      </c>
    </row>
    <row r="339" spans="1:14" x14ac:dyDescent="0.25">
      <c r="A339" t="s">
        <v>15</v>
      </c>
      <c r="B339" s="2">
        <v>4629295.26</v>
      </c>
      <c r="C339" s="2">
        <v>1443067.84</v>
      </c>
      <c r="D339" s="2">
        <v>3186227.42</v>
      </c>
      <c r="H339" t="str">
        <f t="shared" si="35"/>
        <v>CD.AN.393000 GENERAL PLANT-STORES E</v>
      </c>
      <c r="I339" t="str">
        <f t="shared" si="36"/>
        <v>393000</v>
      </c>
      <c r="J339" t="str">
        <f t="shared" si="37"/>
        <v>101000 PLANT IN SERVICE OWNED</v>
      </c>
      <c r="K339" t="str">
        <f t="shared" si="38"/>
        <v/>
      </c>
      <c r="L339">
        <f t="shared" si="39"/>
        <v>4629295.26</v>
      </c>
      <c r="M339">
        <f t="shared" si="41"/>
        <v>-1443067.84</v>
      </c>
      <c r="N339" t="str">
        <f t="shared" si="40"/>
        <v>CD.AN</v>
      </c>
    </row>
    <row r="340" spans="1:14" x14ac:dyDescent="0.25">
      <c r="A340" t="s">
        <v>16</v>
      </c>
      <c r="B340" s="2">
        <v>4629295.26</v>
      </c>
      <c r="C340" s="2">
        <v>1443067.84</v>
      </c>
      <c r="D340" s="2">
        <v>3186227.42</v>
      </c>
      <c r="H340" t="str">
        <f t="shared" si="35"/>
        <v>CD.AN.393000 GENERAL PLANT-STORES E</v>
      </c>
      <c r="I340" t="str">
        <f t="shared" si="36"/>
        <v>393000</v>
      </c>
      <c r="J340" t="str">
        <f t="shared" si="37"/>
        <v>101000 PLANT IN SERVICE OWNED</v>
      </c>
      <c r="K340" t="str">
        <f t="shared" si="38"/>
        <v/>
      </c>
      <c r="L340">
        <f t="shared" si="39"/>
        <v>4629295.26</v>
      </c>
      <c r="M340">
        <f t="shared" si="41"/>
        <v>-1443067.84</v>
      </c>
      <c r="N340" t="str">
        <f t="shared" si="40"/>
        <v>CD.AN</v>
      </c>
    </row>
    <row r="341" spans="1:14" x14ac:dyDescent="0.25">
      <c r="A341" t="s">
        <v>17</v>
      </c>
      <c r="H341" t="str">
        <f t="shared" si="35"/>
        <v>CD.AN.393000 GENERAL PLANT-STORES E</v>
      </c>
      <c r="I341" t="str">
        <f t="shared" si="36"/>
        <v>393000</v>
      </c>
      <c r="J341" t="str">
        <f t="shared" si="37"/>
        <v>106000 CCNC (PP)</v>
      </c>
      <c r="K341" t="str">
        <f t="shared" si="38"/>
        <v/>
      </c>
      <c r="L341">
        <f t="shared" si="39"/>
        <v>0</v>
      </c>
      <c r="M341">
        <f t="shared" si="41"/>
        <v>0</v>
      </c>
      <c r="N341" t="str">
        <f t="shared" si="40"/>
        <v>CD.AN</v>
      </c>
    </row>
    <row r="342" spans="1:14" x14ac:dyDescent="0.25">
      <c r="A342" t="s">
        <v>33</v>
      </c>
      <c r="H342" t="str">
        <f t="shared" si="35"/>
        <v>CD.AN.393000 GENERAL PLANT-STORES E</v>
      </c>
      <c r="I342" t="str">
        <f t="shared" si="36"/>
        <v>393000</v>
      </c>
      <c r="J342" t="str">
        <f t="shared" si="37"/>
        <v>106000 CCNC (PP)</v>
      </c>
      <c r="K342" t="str">
        <f t="shared" si="38"/>
        <v/>
      </c>
      <c r="L342">
        <f t="shared" si="39"/>
        <v>0</v>
      </c>
      <c r="M342">
        <f t="shared" si="41"/>
        <v>0</v>
      </c>
      <c r="N342" t="str">
        <f t="shared" si="40"/>
        <v>CD.AN</v>
      </c>
    </row>
    <row r="343" spans="1:14" x14ac:dyDescent="0.25">
      <c r="A343">
        <v>2021</v>
      </c>
      <c r="B343" s="2">
        <v>4049.93</v>
      </c>
      <c r="C343" s="2">
        <v>81.83</v>
      </c>
      <c r="D343" s="2">
        <v>3968.1</v>
      </c>
      <c r="H343" t="str">
        <f t="shared" si="35"/>
        <v>CD.AN.393000 GENERAL PLANT-STORES E</v>
      </c>
      <c r="I343" t="str">
        <f t="shared" si="36"/>
        <v>393000</v>
      </c>
      <c r="J343" t="str">
        <f t="shared" si="37"/>
        <v>106000 CCNC (PP)</v>
      </c>
      <c r="K343">
        <f t="shared" si="38"/>
        <v>2021</v>
      </c>
      <c r="L343">
        <f t="shared" si="39"/>
        <v>4049.93</v>
      </c>
      <c r="M343">
        <f t="shared" si="41"/>
        <v>-81.83</v>
      </c>
      <c r="N343" t="str">
        <f t="shared" si="40"/>
        <v>CD.AN</v>
      </c>
    </row>
    <row r="344" spans="1:14" x14ac:dyDescent="0.25">
      <c r="A344" t="s">
        <v>15</v>
      </c>
      <c r="B344" s="2">
        <v>4049.93</v>
      </c>
      <c r="C344" s="2">
        <v>81.83</v>
      </c>
      <c r="D344" s="2">
        <v>3968.1</v>
      </c>
      <c r="H344" t="str">
        <f t="shared" si="35"/>
        <v>CD.AN.393000 GENERAL PLANT-STORES E</v>
      </c>
      <c r="I344" t="str">
        <f t="shared" si="36"/>
        <v>393000</v>
      </c>
      <c r="J344" t="str">
        <f t="shared" si="37"/>
        <v>106000 CCNC (PP)</v>
      </c>
      <c r="K344" t="str">
        <f t="shared" si="38"/>
        <v/>
      </c>
      <c r="L344">
        <f t="shared" si="39"/>
        <v>4049.93</v>
      </c>
      <c r="M344">
        <f t="shared" si="41"/>
        <v>-81.83</v>
      </c>
      <c r="N344" t="str">
        <f t="shared" si="40"/>
        <v>CD.AN</v>
      </c>
    </row>
    <row r="345" spans="1:14" x14ac:dyDescent="0.25">
      <c r="A345" t="s">
        <v>16</v>
      </c>
      <c r="B345" s="2">
        <v>4049.93</v>
      </c>
      <c r="C345" s="2">
        <v>81.83</v>
      </c>
      <c r="D345" s="2">
        <v>3968.1</v>
      </c>
      <c r="H345" t="str">
        <f t="shared" si="35"/>
        <v>CD.AN.393000 GENERAL PLANT-STORES E</v>
      </c>
      <c r="I345" t="str">
        <f t="shared" si="36"/>
        <v>393000</v>
      </c>
      <c r="J345" t="str">
        <f t="shared" si="37"/>
        <v>106000 CCNC (PP)</v>
      </c>
      <c r="K345" t="str">
        <f t="shared" si="38"/>
        <v/>
      </c>
      <c r="L345">
        <f t="shared" si="39"/>
        <v>4049.93</v>
      </c>
      <c r="M345">
        <f t="shared" si="41"/>
        <v>-81.83</v>
      </c>
      <c r="N345" t="str">
        <f t="shared" si="40"/>
        <v>CD.AN</v>
      </c>
    </row>
    <row r="346" spans="1:14" x14ac:dyDescent="0.25">
      <c r="A346" t="s">
        <v>18</v>
      </c>
      <c r="B346" s="2">
        <v>4633345.1900000004</v>
      </c>
      <c r="C346" s="2">
        <v>1443149.67</v>
      </c>
      <c r="D346" s="2">
        <v>3190195.52</v>
      </c>
      <c r="H346" t="str">
        <f t="shared" si="35"/>
        <v>CD.AN.393000 GENERAL PLANT-STORES E</v>
      </c>
      <c r="I346" t="str">
        <f t="shared" si="36"/>
        <v>393000</v>
      </c>
      <c r="J346" t="str">
        <f t="shared" si="37"/>
        <v>106000 CCNC (PP)</v>
      </c>
      <c r="K346" t="str">
        <f t="shared" si="38"/>
        <v/>
      </c>
      <c r="L346">
        <f t="shared" si="39"/>
        <v>4633345.1900000004</v>
      </c>
      <c r="M346">
        <f t="shared" si="41"/>
        <v>-1443149.67</v>
      </c>
      <c r="N346" t="str">
        <f t="shared" si="40"/>
        <v>CD.AN</v>
      </c>
    </row>
    <row r="347" spans="1:14" x14ac:dyDescent="0.25">
      <c r="A347" t="s">
        <v>51</v>
      </c>
      <c r="H347" t="str">
        <f t="shared" si="35"/>
        <v>CD.AN.393000-AFC-GENERAL PLANT-STOR</v>
      </c>
      <c r="I347" t="str">
        <f t="shared" si="36"/>
        <v>393000</v>
      </c>
      <c r="J347" t="str">
        <f t="shared" si="37"/>
        <v>106000 CCNC (PP)</v>
      </c>
      <c r="K347" t="str">
        <f t="shared" si="38"/>
        <v/>
      </c>
      <c r="L347">
        <f t="shared" si="39"/>
        <v>0</v>
      </c>
      <c r="M347">
        <f t="shared" si="41"/>
        <v>0</v>
      </c>
      <c r="N347" t="str">
        <f t="shared" si="40"/>
        <v>CD.AN</v>
      </c>
    </row>
    <row r="348" spans="1:14" x14ac:dyDescent="0.25">
      <c r="A348" t="s">
        <v>21</v>
      </c>
      <c r="H348" t="str">
        <f t="shared" si="35"/>
        <v>CD.AN.393000-AFC-GENERAL PLANT-STOR</v>
      </c>
      <c r="I348" t="str">
        <f t="shared" si="36"/>
        <v>393000</v>
      </c>
      <c r="J348" t="str">
        <f t="shared" si="37"/>
        <v>182332 REG ASSET - AFUDC (PIS)</v>
      </c>
      <c r="K348" t="str">
        <f t="shared" si="38"/>
        <v/>
      </c>
      <c r="L348">
        <f t="shared" si="39"/>
        <v>0</v>
      </c>
      <c r="M348">
        <f t="shared" si="41"/>
        <v>0</v>
      </c>
      <c r="N348" t="str">
        <f t="shared" si="40"/>
        <v>CD.AN</v>
      </c>
    </row>
    <row r="349" spans="1:14" x14ac:dyDescent="0.25">
      <c r="A349" t="s">
        <v>33</v>
      </c>
      <c r="H349" t="str">
        <f t="shared" si="35"/>
        <v>CD.AN.393000-AFC-GENERAL PLANT-STOR</v>
      </c>
      <c r="I349" t="str">
        <f t="shared" si="36"/>
        <v>393000</v>
      </c>
      <c r="J349" t="str">
        <f t="shared" si="37"/>
        <v>182332 REG ASSET - AFUDC (PIS)</v>
      </c>
      <c r="K349" t="str">
        <f t="shared" si="38"/>
        <v/>
      </c>
      <c r="L349">
        <f t="shared" si="39"/>
        <v>0</v>
      </c>
      <c r="M349">
        <f t="shared" si="41"/>
        <v>0</v>
      </c>
      <c r="N349" t="str">
        <f t="shared" si="40"/>
        <v>CD.AN</v>
      </c>
    </row>
    <row r="350" spans="1:14" x14ac:dyDescent="0.25">
      <c r="A350">
        <v>2015</v>
      </c>
      <c r="B350" s="2">
        <v>67.48</v>
      </c>
      <c r="C350" s="2">
        <v>19.170000000000002</v>
      </c>
      <c r="D350" s="2">
        <v>48.31</v>
      </c>
      <c r="H350" t="str">
        <f t="shared" si="35"/>
        <v>CD.AN.393000-AFC-GENERAL PLANT-STOR</v>
      </c>
      <c r="I350" t="str">
        <f t="shared" si="36"/>
        <v>393000</v>
      </c>
      <c r="J350" t="str">
        <f t="shared" si="37"/>
        <v>182332 REG ASSET - AFUDC (PIS)</v>
      </c>
      <c r="K350">
        <f t="shared" si="38"/>
        <v>2015</v>
      </c>
      <c r="L350">
        <f t="shared" si="39"/>
        <v>67.48</v>
      </c>
      <c r="M350">
        <f t="shared" si="41"/>
        <v>-19.170000000000002</v>
      </c>
      <c r="N350" t="str">
        <f t="shared" si="40"/>
        <v>CD.AN</v>
      </c>
    </row>
    <row r="351" spans="1:14" x14ac:dyDescent="0.25">
      <c r="A351" t="s">
        <v>15</v>
      </c>
      <c r="B351" s="2">
        <v>67.48</v>
      </c>
      <c r="C351" s="2">
        <v>19.170000000000002</v>
      </c>
      <c r="D351" s="2">
        <v>48.31</v>
      </c>
      <c r="H351" t="str">
        <f t="shared" si="35"/>
        <v>CD.AN.393000-AFC-GENERAL PLANT-STOR</v>
      </c>
      <c r="I351" t="str">
        <f t="shared" si="36"/>
        <v>393000</v>
      </c>
      <c r="J351" t="str">
        <f t="shared" si="37"/>
        <v>182332 REG ASSET - AFUDC (PIS)</v>
      </c>
      <c r="K351" t="str">
        <f t="shared" si="38"/>
        <v/>
      </c>
      <c r="L351">
        <f t="shared" si="39"/>
        <v>67.48</v>
      </c>
      <c r="M351">
        <f t="shared" si="41"/>
        <v>-19.170000000000002</v>
      </c>
      <c r="N351" t="str">
        <f t="shared" si="40"/>
        <v>CD.AN</v>
      </c>
    </row>
    <row r="352" spans="1:14" x14ac:dyDescent="0.25">
      <c r="A352" t="s">
        <v>16</v>
      </c>
      <c r="B352" s="2">
        <v>67.48</v>
      </c>
      <c r="C352" s="2">
        <v>19.170000000000002</v>
      </c>
      <c r="D352" s="2">
        <v>48.31</v>
      </c>
      <c r="H352" t="str">
        <f t="shared" si="35"/>
        <v>CD.AN.393000-AFC-GENERAL PLANT-STOR</v>
      </c>
      <c r="I352" t="str">
        <f t="shared" si="36"/>
        <v>393000</v>
      </c>
      <c r="J352" t="str">
        <f t="shared" si="37"/>
        <v>182332 REG ASSET - AFUDC (PIS)</v>
      </c>
      <c r="K352" t="str">
        <f t="shared" si="38"/>
        <v/>
      </c>
      <c r="L352">
        <f t="shared" si="39"/>
        <v>67.48</v>
      </c>
      <c r="M352">
        <f t="shared" si="41"/>
        <v>-19.170000000000002</v>
      </c>
      <c r="N352" t="str">
        <f t="shared" si="40"/>
        <v>CD.AN</v>
      </c>
    </row>
    <row r="353" spans="1:14" x14ac:dyDescent="0.25">
      <c r="A353" t="s">
        <v>18</v>
      </c>
      <c r="B353" s="2">
        <v>67.48</v>
      </c>
      <c r="C353" s="2">
        <v>19.170000000000002</v>
      </c>
      <c r="D353" s="2">
        <v>48.31</v>
      </c>
      <c r="H353" t="str">
        <f t="shared" si="35"/>
        <v>CD.AN.393000-AFC-GENERAL PLANT-STOR</v>
      </c>
      <c r="I353" t="str">
        <f t="shared" si="36"/>
        <v>393000</v>
      </c>
      <c r="J353" t="str">
        <f t="shared" si="37"/>
        <v>182332 REG ASSET - AFUDC (PIS)</v>
      </c>
      <c r="K353" t="str">
        <f t="shared" si="38"/>
        <v/>
      </c>
      <c r="L353">
        <f t="shared" si="39"/>
        <v>67.48</v>
      </c>
      <c r="M353">
        <f t="shared" si="41"/>
        <v>-19.170000000000002</v>
      </c>
      <c r="N353" t="str">
        <f t="shared" si="40"/>
        <v>CD.AN</v>
      </c>
    </row>
    <row r="354" spans="1:14" x14ac:dyDescent="0.25">
      <c r="A354" t="s">
        <v>52</v>
      </c>
      <c r="H354" t="str">
        <f t="shared" si="35"/>
        <v>CD.AN.394000 GENERAL PLANT-TOOLS, S</v>
      </c>
      <c r="I354" t="str">
        <f t="shared" si="36"/>
        <v>394000</v>
      </c>
      <c r="J354" t="str">
        <f t="shared" si="37"/>
        <v>182332 REG ASSET - AFUDC (PIS)</v>
      </c>
      <c r="K354" t="str">
        <f t="shared" si="38"/>
        <v/>
      </c>
      <c r="L354">
        <f t="shared" si="39"/>
        <v>0</v>
      </c>
      <c r="M354">
        <f t="shared" si="41"/>
        <v>0</v>
      </c>
      <c r="N354" t="str">
        <f t="shared" si="40"/>
        <v>CD.AN</v>
      </c>
    </row>
    <row r="355" spans="1:14" x14ac:dyDescent="0.25">
      <c r="A355" t="s">
        <v>13</v>
      </c>
      <c r="H355" t="str">
        <f t="shared" si="35"/>
        <v>CD.AN.394000 GENERAL PLANT-TOOLS, S</v>
      </c>
      <c r="I355" t="str">
        <f t="shared" si="36"/>
        <v>394000</v>
      </c>
      <c r="J355" t="str">
        <f t="shared" si="37"/>
        <v>101000 PLANT IN SERVICE OWNED</v>
      </c>
      <c r="K355" t="str">
        <f t="shared" si="38"/>
        <v/>
      </c>
      <c r="L355">
        <f t="shared" si="39"/>
        <v>0</v>
      </c>
      <c r="M355">
        <f t="shared" si="41"/>
        <v>0</v>
      </c>
      <c r="N355" t="str">
        <f t="shared" si="40"/>
        <v>CD.AN</v>
      </c>
    </row>
    <row r="356" spans="1:14" x14ac:dyDescent="0.25">
      <c r="A356" t="s">
        <v>35</v>
      </c>
      <c r="H356" t="str">
        <f t="shared" si="35"/>
        <v>CD.AN.394000 GENERAL PLANT-TOOLS, S</v>
      </c>
      <c r="I356" t="str">
        <f t="shared" si="36"/>
        <v>394000</v>
      </c>
      <c r="J356" t="str">
        <f t="shared" si="37"/>
        <v>101000 PLANT IN SERVICE OWNED</v>
      </c>
      <c r="K356" t="str">
        <f t="shared" si="38"/>
        <v/>
      </c>
      <c r="L356">
        <f t="shared" si="39"/>
        <v>0</v>
      </c>
      <c r="M356">
        <f t="shared" si="41"/>
        <v>0</v>
      </c>
      <c r="N356" t="str">
        <f t="shared" si="40"/>
        <v>CD.AN</v>
      </c>
    </row>
    <row r="357" spans="1:14" x14ac:dyDescent="0.25">
      <c r="A357">
        <v>2002</v>
      </c>
      <c r="B357" s="2">
        <v>1992.34</v>
      </c>
      <c r="C357" s="2">
        <v>1460.46</v>
      </c>
      <c r="D357" s="2">
        <v>531.88</v>
      </c>
      <c r="H357" t="str">
        <f t="shared" si="35"/>
        <v>CD.AN.394000 GENERAL PLANT-TOOLS, S</v>
      </c>
      <c r="I357" t="str">
        <f t="shared" si="36"/>
        <v>394000</v>
      </c>
      <c r="J357" t="str">
        <f t="shared" si="37"/>
        <v>101000 PLANT IN SERVICE OWNED</v>
      </c>
      <c r="K357">
        <f t="shared" si="38"/>
        <v>2002</v>
      </c>
      <c r="L357">
        <f t="shared" si="39"/>
        <v>1992.34</v>
      </c>
      <c r="M357">
        <f t="shared" si="41"/>
        <v>-1460.46</v>
      </c>
      <c r="N357" t="str">
        <f t="shared" si="40"/>
        <v>CD.AN</v>
      </c>
    </row>
    <row r="358" spans="1:14" x14ac:dyDescent="0.25">
      <c r="A358">
        <v>2003</v>
      </c>
      <c r="B358" s="2">
        <v>15736.59</v>
      </c>
      <c r="C358" s="2">
        <v>7815.2</v>
      </c>
      <c r="D358" s="2">
        <v>7921.39</v>
      </c>
      <c r="H358" t="str">
        <f t="shared" si="35"/>
        <v>CD.AN.394000 GENERAL PLANT-TOOLS, S</v>
      </c>
      <c r="I358" t="str">
        <f t="shared" si="36"/>
        <v>394000</v>
      </c>
      <c r="J358" t="str">
        <f t="shared" si="37"/>
        <v>101000 PLANT IN SERVICE OWNED</v>
      </c>
      <c r="K358">
        <f t="shared" si="38"/>
        <v>2003</v>
      </c>
      <c r="L358">
        <f t="shared" si="39"/>
        <v>15736.59</v>
      </c>
      <c r="M358">
        <f t="shared" si="41"/>
        <v>-7815.2</v>
      </c>
      <c r="N358" t="str">
        <f t="shared" si="40"/>
        <v>CD.AN</v>
      </c>
    </row>
    <row r="359" spans="1:14" x14ac:dyDescent="0.25">
      <c r="A359">
        <v>2004</v>
      </c>
      <c r="B359" s="2">
        <v>9196.6299999999992</v>
      </c>
      <c r="C359" s="2">
        <v>3619.94</v>
      </c>
      <c r="D359" s="2">
        <v>5576.69</v>
      </c>
      <c r="H359" t="str">
        <f t="shared" si="35"/>
        <v>CD.AN.394000 GENERAL PLANT-TOOLS, S</v>
      </c>
      <c r="I359" t="str">
        <f t="shared" si="36"/>
        <v>394000</v>
      </c>
      <c r="J359" t="str">
        <f t="shared" si="37"/>
        <v>101000 PLANT IN SERVICE OWNED</v>
      </c>
      <c r="K359">
        <f t="shared" si="38"/>
        <v>2004</v>
      </c>
      <c r="L359">
        <f t="shared" si="39"/>
        <v>9196.6299999999992</v>
      </c>
      <c r="M359">
        <f t="shared" si="41"/>
        <v>-3619.94</v>
      </c>
      <c r="N359" t="str">
        <f t="shared" si="40"/>
        <v>CD.AN</v>
      </c>
    </row>
    <row r="360" spans="1:14" x14ac:dyDescent="0.25">
      <c r="A360">
        <v>2009</v>
      </c>
      <c r="B360" s="2">
        <v>32788.26</v>
      </c>
      <c r="C360" s="2">
        <v>7549.38</v>
      </c>
      <c r="D360" s="2">
        <v>25238.880000000001</v>
      </c>
      <c r="H360" t="str">
        <f t="shared" si="35"/>
        <v>CD.AN.394000 GENERAL PLANT-TOOLS, S</v>
      </c>
      <c r="I360" t="str">
        <f t="shared" si="36"/>
        <v>394000</v>
      </c>
      <c r="J360" t="str">
        <f t="shared" si="37"/>
        <v>101000 PLANT IN SERVICE OWNED</v>
      </c>
      <c r="K360">
        <f t="shared" si="38"/>
        <v>2009</v>
      </c>
      <c r="L360">
        <f t="shared" si="39"/>
        <v>32788.26</v>
      </c>
      <c r="M360">
        <f t="shared" si="41"/>
        <v>-7549.38</v>
      </c>
      <c r="N360" t="str">
        <f t="shared" si="40"/>
        <v>CD.AN</v>
      </c>
    </row>
    <row r="361" spans="1:14" x14ac:dyDescent="0.25">
      <c r="A361">
        <v>2012</v>
      </c>
      <c r="B361" s="2">
        <v>41470.97</v>
      </c>
      <c r="C361" s="2">
        <v>7815.3</v>
      </c>
      <c r="D361" s="2">
        <v>33655.67</v>
      </c>
      <c r="H361" t="str">
        <f t="shared" si="35"/>
        <v>CD.AN.394000 GENERAL PLANT-TOOLS, S</v>
      </c>
      <c r="I361" t="str">
        <f t="shared" si="36"/>
        <v>394000</v>
      </c>
      <c r="J361" t="str">
        <f t="shared" si="37"/>
        <v>101000 PLANT IN SERVICE OWNED</v>
      </c>
      <c r="K361">
        <f t="shared" si="38"/>
        <v>2012</v>
      </c>
      <c r="L361">
        <f t="shared" si="39"/>
        <v>41470.97</v>
      </c>
      <c r="M361">
        <f t="shared" si="41"/>
        <v>-7815.3</v>
      </c>
      <c r="N361" t="str">
        <f t="shared" si="40"/>
        <v>CD.AN</v>
      </c>
    </row>
    <row r="362" spans="1:14" x14ac:dyDescent="0.25">
      <c r="A362">
        <v>2013</v>
      </c>
      <c r="B362" s="2">
        <v>659347.39</v>
      </c>
      <c r="C362" s="2">
        <v>116204.35</v>
      </c>
      <c r="D362" s="2">
        <v>543143.04</v>
      </c>
      <c r="H362" t="str">
        <f t="shared" si="35"/>
        <v>CD.AN.394000 GENERAL PLANT-TOOLS, S</v>
      </c>
      <c r="I362" t="str">
        <f t="shared" si="36"/>
        <v>394000</v>
      </c>
      <c r="J362" t="str">
        <f t="shared" si="37"/>
        <v>101000 PLANT IN SERVICE OWNED</v>
      </c>
      <c r="K362">
        <f t="shared" si="38"/>
        <v>2013</v>
      </c>
      <c r="L362">
        <f t="shared" si="39"/>
        <v>659347.39</v>
      </c>
      <c r="M362">
        <f t="shared" si="41"/>
        <v>-116204.35</v>
      </c>
      <c r="N362" t="str">
        <f t="shared" si="40"/>
        <v>CD.AN</v>
      </c>
    </row>
    <row r="363" spans="1:14" x14ac:dyDescent="0.25">
      <c r="A363">
        <v>2014</v>
      </c>
      <c r="B363" s="2">
        <v>6736.06</v>
      </c>
      <c r="C363" s="2">
        <v>1105.4000000000001</v>
      </c>
      <c r="D363" s="2">
        <v>5630.66</v>
      </c>
      <c r="H363" t="str">
        <f t="shared" si="35"/>
        <v>CD.AN.394000 GENERAL PLANT-TOOLS, S</v>
      </c>
      <c r="I363" t="str">
        <f t="shared" si="36"/>
        <v>394000</v>
      </c>
      <c r="J363" t="str">
        <f t="shared" si="37"/>
        <v>101000 PLANT IN SERVICE OWNED</v>
      </c>
      <c r="K363">
        <f t="shared" si="38"/>
        <v>2014</v>
      </c>
      <c r="L363">
        <f t="shared" si="39"/>
        <v>6736.06</v>
      </c>
      <c r="M363">
        <f t="shared" si="41"/>
        <v>-1105.4000000000001</v>
      </c>
      <c r="N363" t="str">
        <f t="shared" si="40"/>
        <v>CD.AN</v>
      </c>
    </row>
    <row r="364" spans="1:14" x14ac:dyDescent="0.25">
      <c r="A364">
        <v>2019</v>
      </c>
      <c r="B364" s="2">
        <v>229336.5</v>
      </c>
      <c r="C364" s="2">
        <v>19478.88</v>
      </c>
      <c r="D364" s="2">
        <v>209857.62</v>
      </c>
      <c r="H364" t="str">
        <f t="shared" si="35"/>
        <v>CD.AN.394000 GENERAL PLANT-TOOLS, S</v>
      </c>
      <c r="I364" t="str">
        <f t="shared" si="36"/>
        <v>394000</v>
      </c>
      <c r="J364" t="str">
        <f t="shared" si="37"/>
        <v>101000 PLANT IN SERVICE OWNED</v>
      </c>
      <c r="K364">
        <f t="shared" si="38"/>
        <v>2019</v>
      </c>
      <c r="L364">
        <f t="shared" si="39"/>
        <v>229336.5</v>
      </c>
      <c r="M364">
        <f t="shared" si="41"/>
        <v>-19478.88</v>
      </c>
      <c r="N364" t="str">
        <f t="shared" si="40"/>
        <v>CD.AN</v>
      </c>
    </row>
    <row r="365" spans="1:14" x14ac:dyDescent="0.25">
      <c r="A365">
        <v>2020</v>
      </c>
      <c r="B365" s="2">
        <v>8195.7900000000009</v>
      </c>
      <c r="C365" s="2">
        <v>478.12</v>
      </c>
      <c r="D365" s="2">
        <v>7717.67</v>
      </c>
      <c r="H365" t="str">
        <f t="shared" si="35"/>
        <v>CD.AN.394000 GENERAL PLANT-TOOLS, S</v>
      </c>
      <c r="I365" t="str">
        <f t="shared" si="36"/>
        <v>394000</v>
      </c>
      <c r="J365" t="str">
        <f t="shared" si="37"/>
        <v>101000 PLANT IN SERVICE OWNED</v>
      </c>
      <c r="K365">
        <f t="shared" si="38"/>
        <v>2020</v>
      </c>
      <c r="L365">
        <f t="shared" si="39"/>
        <v>8195.7900000000009</v>
      </c>
      <c r="M365">
        <f t="shared" si="41"/>
        <v>-478.12</v>
      </c>
      <c r="N365" t="str">
        <f t="shared" si="40"/>
        <v>CD.AN</v>
      </c>
    </row>
    <row r="366" spans="1:14" x14ac:dyDescent="0.25">
      <c r="A366" t="s">
        <v>15</v>
      </c>
      <c r="B366" s="2">
        <v>1004800.53</v>
      </c>
      <c r="C366" s="2">
        <v>165527.03</v>
      </c>
      <c r="D366" s="2">
        <v>839273.5</v>
      </c>
      <c r="H366" t="str">
        <f t="shared" si="35"/>
        <v>CD.AN.394000 GENERAL PLANT-TOOLS, S</v>
      </c>
      <c r="I366" t="str">
        <f t="shared" si="36"/>
        <v>394000</v>
      </c>
      <c r="J366" t="str">
        <f t="shared" si="37"/>
        <v>101000 PLANT IN SERVICE OWNED</v>
      </c>
      <c r="K366" t="str">
        <f t="shared" si="38"/>
        <v/>
      </c>
      <c r="L366">
        <f t="shared" si="39"/>
        <v>1004800.53</v>
      </c>
      <c r="M366">
        <f t="shared" si="41"/>
        <v>-165527.03</v>
      </c>
      <c r="N366" t="str">
        <f t="shared" si="40"/>
        <v>CD.AN</v>
      </c>
    </row>
    <row r="367" spans="1:14" x14ac:dyDescent="0.25">
      <c r="A367" t="s">
        <v>16</v>
      </c>
      <c r="B367" s="2">
        <v>1004800.53</v>
      </c>
      <c r="C367" s="2">
        <v>165527.03</v>
      </c>
      <c r="D367" s="2">
        <v>839273.5</v>
      </c>
      <c r="H367" t="str">
        <f t="shared" si="35"/>
        <v>CD.AN.394000 GENERAL PLANT-TOOLS, S</v>
      </c>
      <c r="I367" t="str">
        <f t="shared" si="36"/>
        <v>394000</v>
      </c>
      <c r="J367" t="str">
        <f t="shared" si="37"/>
        <v>101000 PLANT IN SERVICE OWNED</v>
      </c>
      <c r="K367" t="str">
        <f t="shared" si="38"/>
        <v/>
      </c>
      <c r="L367">
        <f t="shared" si="39"/>
        <v>1004800.53</v>
      </c>
      <c r="M367">
        <f t="shared" si="41"/>
        <v>-165527.03</v>
      </c>
      <c r="N367" t="str">
        <f t="shared" si="40"/>
        <v>CD.AN</v>
      </c>
    </row>
    <row r="368" spans="1:14" x14ac:dyDescent="0.25">
      <c r="A368" t="s">
        <v>18</v>
      </c>
      <c r="B368" s="2">
        <v>1004800.53</v>
      </c>
      <c r="C368" s="2">
        <v>165527.03</v>
      </c>
      <c r="D368" s="2">
        <v>839273.5</v>
      </c>
      <c r="H368" t="str">
        <f t="shared" si="35"/>
        <v>CD.AN.394000 GENERAL PLANT-TOOLS, S</v>
      </c>
      <c r="I368" t="str">
        <f t="shared" si="36"/>
        <v>394000</v>
      </c>
      <c r="J368" t="str">
        <f t="shared" si="37"/>
        <v>101000 PLANT IN SERVICE OWNED</v>
      </c>
      <c r="K368" t="str">
        <f t="shared" si="38"/>
        <v/>
      </c>
      <c r="L368">
        <f t="shared" si="39"/>
        <v>1004800.53</v>
      </c>
      <c r="M368">
        <f t="shared" si="41"/>
        <v>-165527.03</v>
      </c>
      <c r="N368" t="str">
        <f t="shared" si="40"/>
        <v>CD.AN</v>
      </c>
    </row>
    <row r="369" spans="1:14" x14ac:dyDescent="0.25">
      <c r="A369" t="s">
        <v>53</v>
      </c>
      <c r="H369" t="str">
        <f t="shared" si="35"/>
        <v>CD.AN.394000-AFC-GENERAL PLANT-TOOL</v>
      </c>
      <c r="I369" t="str">
        <f t="shared" si="36"/>
        <v>394000</v>
      </c>
      <c r="J369" t="str">
        <f t="shared" si="37"/>
        <v>101000 PLANT IN SERVICE OWNED</v>
      </c>
      <c r="K369" t="str">
        <f t="shared" si="38"/>
        <v/>
      </c>
      <c r="L369">
        <f t="shared" si="39"/>
        <v>0</v>
      </c>
      <c r="M369">
        <f t="shared" si="41"/>
        <v>0</v>
      </c>
      <c r="N369" t="str">
        <f t="shared" si="40"/>
        <v>CD.AN</v>
      </c>
    </row>
    <row r="370" spans="1:14" x14ac:dyDescent="0.25">
      <c r="A370" t="s">
        <v>21</v>
      </c>
      <c r="H370" t="str">
        <f t="shared" si="35"/>
        <v>CD.AN.394000-AFC-GENERAL PLANT-TOOL</v>
      </c>
      <c r="I370" t="str">
        <f t="shared" si="36"/>
        <v>394000</v>
      </c>
      <c r="J370" t="str">
        <f t="shared" si="37"/>
        <v>182332 REG ASSET - AFUDC (PIS)</v>
      </c>
      <c r="K370" t="str">
        <f t="shared" si="38"/>
        <v/>
      </c>
      <c r="L370">
        <f t="shared" si="39"/>
        <v>0</v>
      </c>
      <c r="M370">
        <f t="shared" si="41"/>
        <v>0</v>
      </c>
      <c r="N370" t="str">
        <f t="shared" si="40"/>
        <v>CD.AN</v>
      </c>
    </row>
    <row r="371" spans="1:14" x14ac:dyDescent="0.25">
      <c r="A371" t="s">
        <v>35</v>
      </c>
      <c r="H371" t="str">
        <f t="shared" si="35"/>
        <v>CD.AN.394000-AFC-GENERAL PLANT-TOOL</v>
      </c>
      <c r="I371" t="str">
        <f t="shared" si="36"/>
        <v>394000</v>
      </c>
      <c r="J371" t="str">
        <f t="shared" si="37"/>
        <v>182332 REG ASSET - AFUDC (PIS)</v>
      </c>
      <c r="K371" t="str">
        <f t="shared" si="38"/>
        <v/>
      </c>
      <c r="L371">
        <f t="shared" si="39"/>
        <v>0</v>
      </c>
      <c r="M371">
        <f t="shared" si="41"/>
        <v>0</v>
      </c>
      <c r="N371" t="str">
        <f t="shared" si="40"/>
        <v>CD.AN</v>
      </c>
    </row>
    <row r="372" spans="1:14" x14ac:dyDescent="0.25">
      <c r="A372">
        <v>2019</v>
      </c>
      <c r="B372" s="2">
        <v>-144.08000000000001</v>
      </c>
      <c r="C372" s="2">
        <v>-14.7</v>
      </c>
      <c r="D372" s="2">
        <v>-129.38</v>
      </c>
      <c r="H372" t="str">
        <f t="shared" si="35"/>
        <v>CD.AN.394000-AFC-GENERAL PLANT-TOOL</v>
      </c>
      <c r="I372" t="str">
        <f t="shared" si="36"/>
        <v>394000</v>
      </c>
      <c r="J372" t="str">
        <f t="shared" si="37"/>
        <v>182332 REG ASSET - AFUDC (PIS)</v>
      </c>
      <c r="K372">
        <f t="shared" si="38"/>
        <v>2019</v>
      </c>
      <c r="L372">
        <f t="shared" si="39"/>
        <v>-144.08000000000001</v>
      </c>
      <c r="M372">
        <f t="shared" si="41"/>
        <v>14.7</v>
      </c>
      <c r="N372" t="str">
        <f t="shared" si="40"/>
        <v>CD.AN</v>
      </c>
    </row>
    <row r="373" spans="1:14" x14ac:dyDescent="0.25">
      <c r="A373" t="s">
        <v>15</v>
      </c>
      <c r="B373" s="2">
        <v>-144.08000000000001</v>
      </c>
      <c r="C373" s="2">
        <v>-14.7</v>
      </c>
      <c r="D373" s="2">
        <v>-129.38</v>
      </c>
      <c r="H373" t="str">
        <f t="shared" si="35"/>
        <v>CD.AN.394000-AFC-GENERAL PLANT-TOOL</v>
      </c>
      <c r="I373" t="str">
        <f t="shared" si="36"/>
        <v>394000</v>
      </c>
      <c r="J373" t="str">
        <f t="shared" si="37"/>
        <v>182332 REG ASSET - AFUDC (PIS)</v>
      </c>
      <c r="K373" t="str">
        <f t="shared" si="38"/>
        <v/>
      </c>
      <c r="L373">
        <f t="shared" si="39"/>
        <v>-144.08000000000001</v>
      </c>
      <c r="M373">
        <f t="shared" si="41"/>
        <v>14.7</v>
      </c>
      <c r="N373" t="str">
        <f t="shared" si="40"/>
        <v>CD.AN</v>
      </c>
    </row>
    <row r="374" spans="1:14" x14ac:dyDescent="0.25">
      <c r="A374" t="s">
        <v>16</v>
      </c>
      <c r="B374" s="2">
        <v>-144.08000000000001</v>
      </c>
      <c r="C374" s="2">
        <v>-14.7</v>
      </c>
      <c r="D374" s="2">
        <v>-129.38</v>
      </c>
      <c r="H374" t="str">
        <f t="shared" si="35"/>
        <v>CD.AN.394000-AFC-GENERAL PLANT-TOOL</v>
      </c>
      <c r="I374" t="str">
        <f t="shared" si="36"/>
        <v>394000</v>
      </c>
      <c r="J374" t="str">
        <f t="shared" si="37"/>
        <v>182332 REG ASSET - AFUDC (PIS)</v>
      </c>
      <c r="K374" t="str">
        <f t="shared" si="38"/>
        <v/>
      </c>
      <c r="L374">
        <f t="shared" si="39"/>
        <v>-144.08000000000001</v>
      </c>
      <c r="M374">
        <f t="shared" si="41"/>
        <v>14.7</v>
      </c>
      <c r="N374" t="str">
        <f t="shared" si="40"/>
        <v>CD.AN</v>
      </c>
    </row>
    <row r="375" spans="1:14" x14ac:dyDescent="0.25">
      <c r="A375" t="s">
        <v>18</v>
      </c>
      <c r="B375" s="2">
        <v>-144.08000000000001</v>
      </c>
      <c r="C375" s="2">
        <v>-14.7</v>
      </c>
      <c r="D375" s="2">
        <v>-129.38</v>
      </c>
      <c r="H375" t="str">
        <f t="shared" si="35"/>
        <v>CD.AN.394000-AFC-GENERAL PLANT-TOOL</v>
      </c>
      <c r="I375" t="str">
        <f t="shared" si="36"/>
        <v>394000</v>
      </c>
      <c r="J375" t="str">
        <f t="shared" si="37"/>
        <v>182332 REG ASSET - AFUDC (PIS)</v>
      </c>
      <c r="K375" t="str">
        <f t="shared" si="38"/>
        <v/>
      </c>
      <c r="L375">
        <f t="shared" si="39"/>
        <v>-144.08000000000001</v>
      </c>
      <c r="M375">
        <f t="shared" si="41"/>
        <v>14.7</v>
      </c>
      <c r="N375" t="str">
        <f t="shared" si="40"/>
        <v>CD.AN</v>
      </c>
    </row>
    <row r="376" spans="1:14" x14ac:dyDescent="0.25">
      <c r="A376" t="s">
        <v>54</v>
      </c>
      <c r="H376" t="str">
        <f t="shared" si="35"/>
        <v>CD.AN.397000 GENERAL PLANT-COMMUNIC</v>
      </c>
      <c r="I376" t="str">
        <f t="shared" si="36"/>
        <v>397000</v>
      </c>
      <c r="J376" t="str">
        <f t="shared" si="37"/>
        <v>182332 REG ASSET - AFUDC (PIS)</v>
      </c>
      <c r="K376" t="str">
        <f t="shared" si="38"/>
        <v/>
      </c>
      <c r="L376">
        <f t="shared" si="39"/>
        <v>0</v>
      </c>
      <c r="M376">
        <f t="shared" si="41"/>
        <v>0</v>
      </c>
      <c r="N376" t="str">
        <f t="shared" si="40"/>
        <v>CD.AN</v>
      </c>
    </row>
    <row r="377" spans="1:14" x14ac:dyDescent="0.25">
      <c r="A377" t="s">
        <v>13</v>
      </c>
      <c r="H377" t="str">
        <f t="shared" si="35"/>
        <v>CD.AN.397000 GENERAL PLANT-COMMUNIC</v>
      </c>
      <c r="I377" t="str">
        <f t="shared" si="36"/>
        <v>397000</v>
      </c>
      <c r="J377" t="str">
        <f t="shared" si="37"/>
        <v>101000 PLANT IN SERVICE OWNED</v>
      </c>
      <c r="K377" t="str">
        <f t="shared" si="38"/>
        <v/>
      </c>
      <c r="L377">
        <f t="shared" si="39"/>
        <v>0</v>
      </c>
      <c r="M377">
        <f t="shared" si="41"/>
        <v>0</v>
      </c>
      <c r="N377" t="str">
        <f t="shared" si="40"/>
        <v>CD.AN</v>
      </c>
    </row>
    <row r="378" spans="1:14" x14ac:dyDescent="0.25">
      <c r="A378" t="s">
        <v>40</v>
      </c>
      <c r="H378" t="str">
        <f t="shared" si="35"/>
        <v>CD.AN.397000 GENERAL PLANT-COMMUNIC</v>
      </c>
      <c r="I378" t="str">
        <f t="shared" si="36"/>
        <v>397000</v>
      </c>
      <c r="J378" t="str">
        <f t="shared" si="37"/>
        <v>101000 PLANT IN SERVICE OWNED</v>
      </c>
      <c r="K378" t="str">
        <f t="shared" si="38"/>
        <v/>
      </c>
      <c r="L378">
        <f t="shared" si="39"/>
        <v>0</v>
      </c>
      <c r="M378">
        <f t="shared" si="41"/>
        <v>0</v>
      </c>
      <c r="N378" t="str">
        <f t="shared" si="40"/>
        <v>CD.AN</v>
      </c>
    </row>
    <row r="379" spans="1:14" x14ac:dyDescent="0.25">
      <c r="A379">
        <v>2007</v>
      </c>
      <c r="B379" s="2">
        <v>35567.1</v>
      </c>
      <c r="C379" s="2">
        <v>-39712.870000000003</v>
      </c>
      <c r="D379" s="2">
        <v>75279.97</v>
      </c>
      <c r="H379" t="str">
        <f t="shared" si="35"/>
        <v>CD.AN.397000 GENERAL PLANT-COMMUNIC</v>
      </c>
      <c r="I379" t="str">
        <f t="shared" si="36"/>
        <v>397000</v>
      </c>
      <c r="J379" t="str">
        <f t="shared" si="37"/>
        <v>101000 PLANT IN SERVICE OWNED</v>
      </c>
      <c r="K379">
        <f t="shared" si="38"/>
        <v>2007</v>
      </c>
      <c r="L379">
        <f t="shared" si="39"/>
        <v>35567.1</v>
      </c>
      <c r="M379">
        <f t="shared" si="41"/>
        <v>39712.870000000003</v>
      </c>
      <c r="N379" t="str">
        <f t="shared" si="40"/>
        <v>CD.AN</v>
      </c>
    </row>
    <row r="380" spans="1:14" x14ac:dyDescent="0.25">
      <c r="A380">
        <v>2008</v>
      </c>
      <c r="B380" s="2">
        <v>97761.45</v>
      </c>
      <c r="C380" s="2">
        <v>-101628.66</v>
      </c>
      <c r="D380" s="2">
        <v>199390.11</v>
      </c>
      <c r="H380" t="str">
        <f t="shared" si="35"/>
        <v>CD.AN.397000 GENERAL PLANT-COMMUNIC</v>
      </c>
      <c r="I380" t="str">
        <f t="shared" si="36"/>
        <v>397000</v>
      </c>
      <c r="J380" t="str">
        <f t="shared" si="37"/>
        <v>101000 PLANT IN SERVICE OWNED</v>
      </c>
      <c r="K380">
        <f t="shared" si="38"/>
        <v>2008</v>
      </c>
      <c r="L380">
        <f t="shared" si="39"/>
        <v>97761.45</v>
      </c>
      <c r="M380">
        <f t="shared" si="41"/>
        <v>101628.66</v>
      </c>
      <c r="N380" t="str">
        <f t="shared" si="40"/>
        <v>CD.AN</v>
      </c>
    </row>
    <row r="381" spans="1:14" x14ac:dyDescent="0.25">
      <c r="A381">
        <v>2009</v>
      </c>
      <c r="B381" s="2">
        <v>37092.93</v>
      </c>
      <c r="C381" s="2">
        <v>-35703.919999999998</v>
      </c>
      <c r="D381" s="2">
        <v>72796.850000000006</v>
      </c>
      <c r="H381" t="str">
        <f t="shared" si="35"/>
        <v>CD.AN.397000 GENERAL PLANT-COMMUNIC</v>
      </c>
      <c r="I381" t="str">
        <f t="shared" si="36"/>
        <v>397000</v>
      </c>
      <c r="J381" t="str">
        <f t="shared" si="37"/>
        <v>101000 PLANT IN SERVICE OWNED</v>
      </c>
      <c r="K381">
        <f t="shared" si="38"/>
        <v>2009</v>
      </c>
      <c r="L381">
        <f t="shared" si="39"/>
        <v>37092.93</v>
      </c>
      <c r="M381">
        <f t="shared" si="41"/>
        <v>35703.919999999998</v>
      </c>
      <c r="N381" t="str">
        <f t="shared" si="40"/>
        <v>CD.AN</v>
      </c>
    </row>
    <row r="382" spans="1:14" x14ac:dyDescent="0.25">
      <c r="A382">
        <v>2010</v>
      </c>
      <c r="B382" s="2">
        <v>23658.99</v>
      </c>
      <c r="C382" s="2">
        <v>-20951.2</v>
      </c>
      <c r="D382" s="2">
        <v>44610.19</v>
      </c>
      <c r="H382" t="str">
        <f t="shared" si="35"/>
        <v>CD.AN.397000 GENERAL PLANT-COMMUNIC</v>
      </c>
      <c r="I382" t="str">
        <f t="shared" si="36"/>
        <v>397000</v>
      </c>
      <c r="J382" t="str">
        <f t="shared" si="37"/>
        <v>101000 PLANT IN SERVICE OWNED</v>
      </c>
      <c r="K382">
        <f t="shared" si="38"/>
        <v>2010</v>
      </c>
      <c r="L382">
        <f t="shared" si="39"/>
        <v>23658.99</v>
      </c>
      <c r="M382">
        <f t="shared" si="41"/>
        <v>20951.2</v>
      </c>
      <c r="N382" t="str">
        <f t="shared" si="40"/>
        <v>CD.AN</v>
      </c>
    </row>
    <row r="383" spans="1:14" x14ac:dyDescent="0.25">
      <c r="A383">
        <v>2011</v>
      </c>
      <c r="B383" s="2">
        <v>157177.14000000001</v>
      </c>
      <c r="C383" s="2">
        <v>-127084.76</v>
      </c>
      <c r="D383" s="2">
        <v>284261.90000000002</v>
      </c>
      <c r="H383" t="str">
        <f t="shared" si="35"/>
        <v>CD.AN.397000 GENERAL PLANT-COMMUNIC</v>
      </c>
      <c r="I383" t="str">
        <f t="shared" si="36"/>
        <v>397000</v>
      </c>
      <c r="J383" t="str">
        <f t="shared" si="37"/>
        <v>101000 PLANT IN SERVICE OWNED</v>
      </c>
      <c r="K383">
        <f t="shared" si="38"/>
        <v>2011</v>
      </c>
      <c r="L383">
        <f t="shared" si="39"/>
        <v>157177.14000000001</v>
      </c>
      <c r="M383">
        <f t="shared" si="41"/>
        <v>127084.76</v>
      </c>
      <c r="N383" t="str">
        <f t="shared" si="40"/>
        <v>CD.AN</v>
      </c>
    </row>
    <row r="384" spans="1:14" x14ac:dyDescent="0.25">
      <c r="A384">
        <v>2012</v>
      </c>
      <c r="B384" s="2">
        <v>36765.620000000003</v>
      </c>
      <c r="C384" s="2">
        <v>-26895.54</v>
      </c>
      <c r="D384" s="2">
        <v>63661.16</v>
      </c>
      <c r="H384" t="str">
        <f t="shared" si="35"/>
        <v>CD.AN.397000 GENERAL PLANT-COMMUNIC</v>
      </c>
      <c r="I384" t="str">
        <f t="shared" si="36"/>
        <v>397000</v>
      </c>
      <c r="J384" t="str">
        <f t="shared" si="37"/>
        <v>101000 PLANT IN SERVICE OWNED</v>
      </c>
      <c r="K384">
        <f t="shared" si="38"/>
        <v>2012</v>
      </c>
      <c r="L384">
        <f t="shared" si="39"/>
        <v>36765.620000000003</v>
      </c>
      <c r="M384">
        <f t="shared" si="41"/>
        <v>26895.54</v>
      </c>
      <c r="N384" t="str">
        <f t="shared" si="40"/>
        <v>CD.AN</v>
      </c>
    </row>
    <row r="385" spans="1:14" x14ac:dyDescent="0.25">
      <c r="A385">
        <v>2013</v>
      </c>
      <c r="B385" s="2">
        <v>279418.44</v>
      </c>
      <c r="C385" s="2">
        <v>-182889.51</v>
      </c>
      <c r="D385" s="2">
        <v>462307.95</v>
      </c>
      <c r="H385" t="str">
        <f t="shared" si="35"/>
        <v>CD.AN.397000 GENERAL PLANT-COMMUNIC</v>
      </c>
      <c r="I385" t="str">
        <f t="shared" si="36"/>
        <v>397000</v>
      </c>
      <c r="J385" t="str">
        <f t="shared" si="37"/>
        <v>101000 PLANT IN SERVICE OWNED</v>
      </c>
      <c r="K385">
        <f t="shared" si="38"/>
        <v>2013</v>
      </c>
      <c r="L385">
        <f t="shared" si="39"/>
        <v>279418.44</v>
      </c>
      <c r="M385">
        <f t="shared" si="41"/>
        <v>182889.51</v>
      </c>
      <c r="N385" t="str">
        <f t="shared" si="40"/>
        <v>CD.AN</v>
      </c>
    </row>
    <row r="386" spans="1:14" x14ac:dyDescent="0.25">
      <c r="A386">
        <v>2015</v>
      </c>
      <c r="B386" s="2">
        <v>92032.67</v>
      </c>
      <c r="C386" s="2">
        <v>-46064.9</v>
      </c>
      <c r="D386" s="2">
        <v>138097.57</v>
      </c>
      <c r="H386" t="str">
        <f t="shared" si="35"/>
        <v>CD.AN.397000 GENERAL PLANT-COMMUNIC</v>
      </c>
      <c r="I386" t="str">
        <f t="shared" si="36"/>
        <v>397000</v>
      </c>
      <c r="J386" t="str">
        <f t="shared" si="37"/>
        <v>101000 PLANT IN SERVICE OWNED</v>
      </c>
      <c r="K386">
        <f t="shared" si="38"/>
        <v>2015</v>
      </c>
      <c r="L386">
        <f t="shared" si="39"/>
        <v>92032.67</v>
      </c>
      <c r="M386">
        <f t="shared" si="41"/>
        <v>46064.9</v>
      </c>
      <c r="N386" t="str">
        <f t="shared" si="40"/>
        <v>CD.AN</v>
      </c>
    </row>
    <row r="387" spans="1:14" x14ac:dyDescent="0.25">
      <c r="A387">
        <v>2016</v>
      </c>
      <c r="B387" s="2">
        <v>582011.52</v>
      </c>
      <c r="C387" s="2">
        <v>-246495.54</v>
      </c>
      <c r="D387" s="2">
        <v>828507.06</v>
      </c>
      <c r="H387" t="str">
        <f t="shared" si="35"/>
        <v>CD.AN.397000 GENERAL PLANT-COMMUNIC</v>
      </c>
      <c r="I387" t="str">
        <f t="shared" si="36"/>
        <v>397000</v>
      </c>
      <c r="J387" t="str">
        <f t="shared" si="37"/>
        <v>101000 PLANT IN SERVICE OWNED</v>
      </c>
      <c r="K387">
        <f t="shared" si="38"/>
        <v>2016</v>
      </c>
      <c r="L387">
        <f t="shared" si="39"/>
        <v>582011.52</v>
      </c>
      <c r="M387">
        <f t="shared" si="41"/>
        <v>246495.54</v>
      </c>
      <c r="N387" t="str">
        <f t="shared" si="40"/>
        <v>CD.AN</v>
      </c>
    </row>
    <row r="388" spans="1:14" x14ac:dyDescent="0.25">
      <c r="A388">
        <v>2017</v>
      </c>
      <c r="B388" s="2">
        <v>146887.71</v>
      </c>
      <c r="C388" s="2">
        <v>-50899.41</v>
      </c>
      <c r="D388" s="2">
        <v>197787.12</v>
      </c>
      <c r="H388" t="str">
        <f t="shared" si="35"/>
        <v>CD.AN.397000 GENERAL PLANT-COMMUNIC</v>
      </c>
      <c r="I388" t="str">
        <f t="shared" si="36"/>
        <v>397000</v>
      </c>
      <c r="J388" t="str">
        <f t="shared" si="37"/>
        <v>101000 PLANT IN SERVICE OWNED</v>
      </c>
      <c r="K388">
        <f t="shared" si="38"/>
        <v>2017</v>
      </c>
      <c r="L388">
        <f t="shared" si="39"/>
        <v>146887.71</v>
      </c>
      <c r="M388">
        <f t="shared" si="41"/>
        <v>50899.41</v>
      </c>
      <c r="N388" t="str">
        <f t="shared" si="40"/>
        <v>CD.AN</v>
      </c>
    </row>
    <row r="389" spans="1:14" x14ac:dyDescent="0.25">
      <c r="A389">
        <v>2018</v>
      </c>
      <c r="B389" s="2">
        <v>27631.54</v>
      </c>
      <c r="C389" s="2">
        <v>-7447.11</v>
      </c>
      <c r="D389" s="2">
        <v>35078.65</v>
      </c>
      <c r="H389" t="str">
        <f t="shared" si="35"/>
        <v>CD.AN.397000 GENERAL PLANT-COMMUNIC</v>
      </c>
      <c r="I389" t="str">
        <f t="shared" si="36"/>
        <v>397000</v>
      </c>
      <c r="J389" t="str">
        <f t="shared" si="37"/>
        <v>101000 PLANT IN SERVICE OWNED</v>
      </c>
      <c r="K389">
        <f t="shared" si="38"/>
        <v>2018</v>
      </c>
      <c r="L389">
        <f t="shared" si="39"/>
        <v>27631.54</v>
      </c>
      <c r="M389">
        <f t="shared" si="41"/>
        <v>7447.11</v>
      </c>
      <c r="N389" t="str">
        <f t="shared" si="40"/>
        <v>CD.AN</v>
      </c>
    </row>
    <row r="390" spans="1:14" x14ac:dyDescent="0.25">
      <c r="A390">
        <v>2019</v>
      </c>
      <c r="B390" s="2">
        <v>181739.84</v>
      </c>
      <c r="C390" s="2">
        <v>-34986.86</v>
      </c>
      <c r="D390" s="2">
        <v>216726.7</v>
      </c>
      <c r="H390" t="str">
        <f t="shared" si="35"/>
        <v>CD.AN.397000 GENERAL PLANT-COMMUNIC</v>
      </c>
      <c r="I390" t="str">
        <f t="shared" si="36"/>
        <v>397000</v>
      </c>
      <c r="J390" t="str">
        <f t="shared" si="37"/>
        <v>101000 PLANT IN SERVICE OWNED</v>
      </c>
      <c r="K390">
        <f t="shared" si="38"/>
        <v>2019</v>
      </c>
      <c r="L390">
        <f t="shared" si="39"/>
        <v>181739.84</v>
      </c>
      <c r="M390">
        <f t="shared" si="41"/>
        <v>34986.86</v>
      </c>
      <c r="N390" t="str">
        <f t="shared" si="40"/>
        <v>CD.AN</v>
      </c>
    </row>
    <row r="391" spans="1:14" x14ac:dyDescent="0.25">
      <c r="A391" t="s">
        <v>15</v>
      </c>
      <c r="B391" s="2">
        <v>1697744.95</v>
      </c>
      <c r="C391" s="2">
        <v>-920760.29</v>
      </c>
      <c r="D391" s="2">
        <v>2618505.2400000002</v>
      </c>
      <c r="H391" t="str">
        <f t="shared" si="35"/>
        <v>CD.AN.397000 GENERAL PLANT-COMMUNIC</v>
      </c>
      <c r="I391" t="str">
        <f t="shared" si="36"/>
        <v>397000</v>
      </c>
      <c r="J391" t="str">
        <f t="shared" si="37"/>
        <v>101000 PLANT IN SERVICE OWNED</v>
      </c>
      <c r="K391" t="str">
        <f t="shared" si="38"/>
        <v/>
      </c>
      <c r="L391">
        <f t="shared" si="39"/>
        <v>1697744.95</v>
      </c>
      <c r="M391">
        <f t="shared" si="41"/>
        <v>920760.29</v>
      </c>
      <c r="N391" t="str">
        <f t="shared" si="40"/>
        <v>CD.AN</v>
      </c>
    </row>
    <row r="392" spans="1:14" x14ac:dyDescent="0.25">
      <c r="A392" t="s">
        <v>16</v>
      </c>
      <c r="B392" s="2">
        <v>1697744.95</v>
      </c>
      <c r="C392" s="2">
        <v>-920760.29</v>
      </c>
      <c r="D392" s="2">
        <v>2618505.2400000002</v>
      </c>
      <c r="H392" t="str">
        <f t="shared" si="35"/>
        <v>CD.AN.397000 GENERAL PLANT-COMMUNIC</v>
      </c>
      <c r="I392" t="str">
        <f t="shared" si="36"/>
        <v>397000</v>
      </c>
      <c r="J392" t="str">
        <f t="shared" si="37"/>
        <v>101000 PLANT IN SERVICE OWNED</v>
      </c>
      <c r="K392" t="str">
        <f t="shared" si="38"/>
        <v/>
      </c>
      <c r="L392">
        <f t="shared" si="39"/>
        <v>1697744.95</v>
      </c>
      <c r="M392">
        <f t="shared" si="41"/>
        <v>920760.29</v>
      </c>
      <c r="N392" t="str">
        <f t="shared" si="40"/>
        <v>CD.AN</v>
      </c>
    </row>
    <row r="393" spans="1:14" x14ac:dyDescent="0.25">
      <c r="A393" t="s">
        <v>17</v>
      </c>
      <c r="H393" t="str">
        <f t="shared" si="35"/>
        <v>CD.AN.397000 GENERAL PLANT-COMMUNIC</v>
      </c>
      <c r="I393" t="str">
        <f t="shared" si="36"/>
        <v>397000</v>
      </c>
      <c r="J393" t="str">
        <f t="shared" si="37"/>
        <v>106000 CCNC (PP)</v>
      </c>
      <c r="K393" t="str">
        <f t="shared" si="38"/>
        <v/>
      </c>
      <c r="L393">
        <f t="shared" si="39"/>
        <v>0</v>
      </c>
      <c r="M393">
        <f t="shared" si="41"/>
        <v>0</v>
      </c>
      <c r="N393" t="str">
        <f t="shared" si="40"/>
        <v>CD.AN</v>
      </c>
    </row>
    <row r="394" spans="1:14" x14ac:dyDescent="0.25">
      <c r="A394" t="s">
        <v>40</v>
      </c>
      <c r="H394" t="str">
        <f t="shared" si="35"/>
        <v>CD.AN.397000 GENERAL PLANT-COMMUNIC</v>
      </c>
      <c r="I394" t="str">
        <f t="shared" si="36"/>
        <v>397000</v>
      </c>
      <c r="J394" t="str">
        <f t="shared" si="37"/>
        <v>106000 CCNC (PP)</v>
      </c>
      <c r="K394" t="str">
        <f t="shared" si="38"/>
        <v/>
      </c>
      <c r="L394">
        <f t="shared" si="39"/>
        <v>0</v>
      </c>
      <c r="M394">
        <f t="shared" si="41"/>
        <v>0</v>
      </c>
      <c r="N394" t="str">
        <f t="shared" si="40"/>
        <v>CD.AN</v>
      </c>
    </row>
    <row r="395" spans="1:14" x14ac:dyDescent="0.25">
      <c r="A395">
        <v>2013</v>
      </c>
      <c r="B395" s="2">
        <v>6850.19</v>
      </c>
      <c r="C395" s="2">
        <v>-4483.7</v>
      </c>
      <c r="D395" s="2">
        <v>11333.89</v>
      </c>
      <c r="H395" t="str">
        <f t="shared" si="35"/>
        <v>CD.AN.397000 GENERAL PLANT-COMMUNIC</v>
      </c>
      <c r="I395" t="str">
        <f t="shared" si="36"/>
        <v>397000</v>
      </c>
      <c r="J395" t="str">
        <f t="shared" si="37"/>
        <v>106000 CCNC (PP)</v>
      </c>
      <c r="K395">
        <f t="shared" si="38"/>
        <v>2013</v>
      </c>
      <c r="L395">
        <f t="shared" si="39"/>
        <v>6850.19</v>
      </c>
      <c r="M395">
        <f t="shared" si="41"/>
        <v>4483.7</v>
      </c>
      <c r="N395" t="str">
        <f t="shared" si="40"/>
        <v>CD.AN</v>
      </c>
    </row>
    <row r="396" spans="1:14" x14ac:dyDescent="0.25">
      <c r="A396">
        <v>2015</v>
      </c>
      <c r="B396" s="2">
        <v>-6850.19</v>
      </c>
      <c r="C396" s="2">
        <v>3428.71</v>
      </c>
      <c r="D396" s="2">
        <v>-10278.9</v>
      </c>
      <c r="H396" t="str">
        <f t="shared" si="35"/>
        <v>CD.AN.397000 GENERAL PLANT-COMMUNIC</v>
      </c>
      <c r="I396" t="str">
        <f t="shared" si="36"/>
        <v>397000</v>
      </c>
      <c r="J396" t="str">
        <f t="shared" si="37"/>
        <v>106000 CCNC (PP)</v>
      </c>
      <c r="K396">
        <f t="shared" si="38"/>
        <v>2015</v>
      </c>
      <c r="L396">
        <f t="shared" si="39"/>
        <v>-6850.19</v>
      </c>
      <c r="M396">
        <f t="shared" si="41"/>
        <v>-3428.71</v>
      </c>
      <c r="N396" t="str">
        <f t="shared" si="40"/>
        <v>CD.AN</v>
      </c>
    </row>
    <row r="397" spans="1:14" x14ac:dyDescent="0.25">
      <c r="A397" t="s">
        <v>15</v>
      </c>
      <c r="B397" s="2">
        <v>0</v>
      </c>
      <c r="C397" s="2">
        <v>-1054.99</v>
      </c>
      <c r="D397" s="2">
        <v>1054.99</v>
      </c>
      <c r="H397" t="str">
        <f t="shared" ref="H397:H460" si="42">IF(LEFT(A397,3)="CD.",A397,H396)</f>
        <v>CD.AN.397000 GENERAL PLANT-COMMUNIC</v>
      </c>
      <c r="I397" t="str">
        <f t="shared" ref="I397:I460" si="43">MID(H397,7,6)</f>
        <v>397000</v>
      </c>
      <c r="J397" t="str">
        <f t="shared" ref="J397:J460" si="44">IFERROR(IF(_xlfn.NUMBERVALUE(LEFT(A397,6))&gt;=101000,A397,J396),J396)</f>
        <v>106000 CCNC (PP)</v>
      </c>
      <c r="K397" t="str">
        <f t="shared" ref="K397:K460" si="45">IFERROR(IF(A397&lt;=2021,A397,""),"-")</f>
        <v/>
      </c>
      <c r="L397">
        <f t="shared" ref="L397:L460" si="46">B397</f>
        <v>0</v>
      </c>
      <c r="M397">
        <f t="shared" si="41"/>
        <v>1054.99</v>
      </c>
      <c r="N397" t="str">
        <f t="shared" ref="N397:N460" si="47">LEFT(H397,5)</f>
        <v>CD.AN</v>
      </c>
    </row>
    <row r="398" spans="1:14" x14ac:dyDescent="0.25">
      <c r="A398" t="s">
        <v>16</v>
      </c>
      <c r="B398" s="2">
        <v>0</v>
      </c>
      <c r="C398" s="2">
        <v>-1054.99</v>
      </c>
      <c r="D398" s="2">
        <v>1054.99</v>
      </c>
      <c r="H398" t="str">
        <f t="shared" si="42"/>
        <v>CD.AN.397000 GENERAL PLANT-COMMUNIC</v>
      </c>
      <c r="I398" t="str">
        <f t="shared" si="43"/>
        <v>397000</v>
      </c>
      <c r="J398" t="str">
        <f t="shared" si="44"/>
        <v>106000 CCNC (PP)</v>
      </c>
      <c r="K398" t="str">
        <f t="shared" si="45"/>
        <v/>
      </c>
      <c r="L398">
        <f t="shared" si="46"/>
        <v>0</v>
      </c>
      <c r="M398">
        <f t="shared" ref="M398:M461" si="48">-C398</f>
        <v>1054.99</v>
      </c>
      <c r="N398" t="str">
        <f t="shared" si="47"/>
        <v>CD.AN</v>
      </c>
    </row>
    <row r="399" spans="1:14" x14ac:dyDescent="0.25">
      <c r="A399" t="s">
        <v>18</v>
      </c>
      <c r="B399" s="2">
        <v>1697744.95</v>
      </c>
      <c r="C399" s="2">
        <v>-921815.28</v>
      </c>
      <c r="D399" s="2">
        <v>2619560.23</v>
      </c>
      <c r="H399" t="str">
        <f t="shared" si="42"/>
        <v>CD.AN.397000 GENERAL PLANT-COMMUNIC</v>
      </c>
      <c r="I399" t="str">
        <f t="shared" si="43"/>
        <v>397000</v>
      </c>
      <c r="J399" t="str">
        <f t="shared" si="44"/>
        <v>106000 CCNC (PP)</v>
      </c>
      <c r="K399" t="str">
        <f t="shared" si="45"/>
        <v/>
      </c>
      <c r="L399">
        <f t="shared" si="46"/>
        <v>1697744.95</v>
      </c>
      <c r="M399">
        <f t="shared" si="48"/>
        <v>921815.28</v>
      </c>
      <c r="N399" t="str">
        <f t="shared" si="47"/>
        <v>CD.AN</v>
      </c>
    </row>
    <row r="400" spans="1:14" x14ac:dyDescent="0.25">
      <c r="A400" t="s">
        <v>55</v>
      </c>
      <c r="H400" t="str">
        <f t="shared" si="42"/>
        <v>CD.AN.397000-AFC-GENERAL PLANT-COMM</v>
      </c>
      <c r="I400" t="str">
        <f t="shared" si="43"/>
        <v>397000</v>
      </c>
      <c r="J400" t="str">
        <f t="shared" si="44"/>
        <v>106000 CCNC (PP)</v>
      </c>
      <c r="K400" t="str">
        <f t="shared" si="45"/>
        <v/>
      </c>
      <c r="L400">
        <f t="shared" si="46"/>
        <v>0</v>
      </c>
      <c r="M400">
        <f t="shared" si="48"/>
        <v>0</v>
      </c>
      <c r="N400" t="str">
        <f t="shared" si="47"/>
        <v>CD.AN</v>
      </c>
    </row>
    <row r="401" spans="1:14" x14ac:dyDescent="0.25">
      <c r="A401" t="s">
        <v>21</v>
      </c>
      <c r="H401" t="str">
        <f t="shared" si="42"/>
        <v>CD.AN.397000-AFC-GENERAL PLANT-COMM</v>
      </c>
      <c r="I401" t="str">
        <f t="shared" si="43"/>
        <v>397000</v>
      </c>
      <c r="J401" t="str">
        <f t="shared" si="44"/>
        <v>182332 REG ASSET - AFUDC (PIS)</v>
      </c>
      <c r="K401" t="str">
        <f t="shared" si="45"/>
        <v/>
      </c>
      <c r="L401">
        <f t="shared" si="46"/>
        <v>0</v>
      </c>
      <c r="M401">
        <f t="shared" si="48"/>
        <v>0</v>
      </c>
      <c r="N401" t="str">
        <f t="shared" si="47"/>
        <v>CD.AN</v>
      </c>
    </row>
    <row r="402" spans="1:14" x14ac:dyDescent="0.25">
      <c r="A402" t="s">
        <v>40</v>
      </c>
      <c r="H402" t="str">
        <f t="shared" si="42"/>
        <v>CD.AN.397000-AFC-GENERAL PLANT-COMM</v>
      </c>
      <c r="I402" t="str">
        <f t="shared" si="43"/>
        <v>397000</v>
      </c>
      <c r="J402" t="str">
        <f t="shared" si="44"/>
        <v>182332 REG ASSET - AFUDC (PIS)</v>
      </c>
      <c r="K402" t="str">
        <f t="shared" si="45"/>
        <v/>
      </c>
      <c r="L402">
        <f t="shared" si="46"/>
        <v>0</v>
      </c>
      <c r="M402">
        <f t="shared" si="48"/>
        <v>0</v>
      </c>
      <c r="N402" t="str">
        <f t="shared" si="47"/>
        <v>CD.AN</v>
      </c>
    </row>
    <row r="403" spans="1:14" x14ac:dyDescent="0.25">
      <c r="A403">
        <v>2010</v>
      </c>
      <c r="B403" s="2">
        <v>23.07</v>
      </c>
      <c r="C403" s="2">
        <v>-19.239999999999998</v>
      </c>
      <c r="D403" s="2">
        <v>42.31</v>
      </c>
      <c r="H403" t="str">
        <f t="shared" si="42"/>
        <v>CD.AN.397000-AFC-GENERAL PLANT-COMM</v>
      </c>
      <c r="I403" t="str">
        <f t="shared" si="43"/>
        <v>397000</v>
      </c>
      <c r="J403" t="str">
        <f t="shared" si="44"/>
        <v>182332 REG ASSET - AFUDC (PIS)</v>
      </c>
      <c r="K403">
        <f t="shared" si="45"/>
        <v>2010</v>
      </c>
      <c r="L403">
        <f t="shared" si="46"/>
        <v>23.07</v>
      </c>
      <c r="M403">
        <f t="shared" si="48"/>
        <v>19.239999999999998</v>
      </c>
      <c r="N403" t="str">
        <f t="shared" si="47"/>
        <v>CD.AN</v>
      </c>
    </row>
    <row r="404" spans="1:14" x14ac:dyDescent="0.25">
      <c r="A404">
        <v>2011</v>
      </c>
      <c r="B404" s="2">
        <v>572.12</v>
      </c>
      <c r="C404" s="2">
        <v>-435.69</v>
      </c>
      <c r="D404" s="2">
        <v>1007.81</v>
      </c>
      <c r="H404" t="str">
        <f t="shared" si="42"/>
        <v>CD.AN.397000-AFC-GENERAL PLANT-COMM</v>
      </c>
      <c r="I404" t="str">
        <f t="shared" si="43"/>
        <v>397000</v>
      </c>
      <c r="J404" t="str">
        <f t="shared" si="44"/>
        <v>182332 REG ASSET - AFUDC (PIS)</v>
      </c>
      <c r="K404">
        <f t="shared" si="45"/>
        <v>2011</v>
      </c>
      <c r="L404">
        <f t="shared" si="46"/>
        <v>572.12</v>
      </c>
      <c r="M404">
        <f t="shared" si="48"/>
        <v>435.69</v>
      </c>
      <c r="N404" t="str">
        <f t="shared" si="47"/>
        <v>CD.AN</v>
      </c>
    </row>
    <row r="405" spans="1:14" x14ac:dyDescent="0.25">
      <c r="A405">
        <v>2012</v>
      </c>
      <c r="B405" s="2">
        <v>20.67</v>
      </c>
      <c r="C405" s="2">
        <v>-14.24</v>
      </c>
      <c r="D405" s="2">
        <v>34.909999999999997</v>
      </c>
      <c r="H405" t="str">
        <f t="shared" si="42"/>
        <v>CD.AN.397000-AFC-GENERAL PLANT-COMM</v>
      </c>
      <c r="I405" t="str">
        <f t="shared" si="43"/>
        <v>397000</v>
      </c>
      <c r="J405" t="str">
        <f t="shared" si="44"/>
        <v>182332 REG ASSET - AFUDC (PIS)</v>
      </c>
      <c r="K405">
        <f t="shared" si="45"/>
        <v>2012</v>
      </c>
      <c r="L405">
        <f t="shared" si="46"/>
        <v>20.67</v>
      </c>
      <c r="M405">
        <f t="shared" si="48"/>
        <v>14.24</v>
      </c>
      <c r="N405" t="str">
        <f t="shared" si="47"/>
        <v>CD.AN</v>
      </c>
    </row>
    <row r="406" spans="1:14" x14ac:dyDescent="0.25">
      <c r="A406">
        <v>2013</v>
      </c>
      <c r="B406" s="2">
        <v>7506.27</v>
      </c>
      <c r="C406" s="2">
        <v>-4627.51</v>
      </c>
      <c r="D406" s="2">
        <v>12133.78</v>
      </c>
      <c r="H406" t="str">
        <f t="shared" si="42"/>
        <v>CD.AN.397000-AFC-GENERAL PLANT-COMM</v>
      </c>
      <c r="I406" t="str">
        <f t="shared" si="43"/>
        <v>397000</v>
      </c>
      <c r="J406" t="str">
        <f t="shared" si="44"/>
        <v>182332 REG ASSET - AFUDC (PIS)</v>
      </c>
      <c r="K406">
        <f t="shared" si="45"/>
        <v>2013</v>
      </c>
      <c r="L406">
        <f t="shared" si="46"/>
        <v>7506.27</v>
      </c>
      <c r="M406">
        <f t="shared" si="48"/>
        <v>4627.51</v>
      </c>
      <c r="N406" t="str">
        <f t="shared" si="47"/>
        <v>CD.AN</v>
      </c>
    </row>
    <row r="407" spans="1:14" x14ac:dyDescent="0.25">
      <c r="A407">
        <v>2015</v>
      </c>
      <c r="B407" s="2">
        <v>555.89</v>
      </c>
      <c r="C407" s="2">
        <v>-262.06</v>
      </c>
      <c r="D407" s="2">
        <v>817.95</v>
      </c>
      <c r="H407" t="str">
        <f t="shared" si="42"/>
        <v>CD.AN.397000-AFC-GENERAL PLANT-COMM</v>
      </c>
      <c r="I407" t="str">
        <f t="shared" si="43"/>
        <v>397000</v>
      </c>
      <c r="J407" t="str">
        <f t="shared" si="44"/>
        <v>182332 REG ASSET - AFUDC (PIS)</v>
      </c>
      <c r="K407">
        <f t="shared" si="45"/>
        <v>2015</v>
      </c>
      <c r="L407">
        <f t="shared" si="46"/>
        <v>555.89</v>
      </c>
      <c r="M407">
        <f t="shared" si="48"/>
        <v>262.06</v>
      </c>
      <c r="N407" t="str">
        <f t="shared" si="47"/>
        <v>CD.AN</v>
      </c>
    </row>
    <row r="408" spans="1:14" x14ac:dyDescent="0.25">
      <c r="A408">
        <v>2016</v>
      </c>
      <c r="B408" s="2">
        <v>9277.74</v>
      </c>
      <c r="C408" s="2">
        <v>-3700.91</v>
      </c>
      <c r="D408" s="2">
        <v>12978.65</v>
      </c>
      <c r="H408" t="str">
        <f t="shared" si="42"/>
        <v>CD.AN.397000-AFC-GENERAL PLANT-COMM</v>
      </c>
      <c r="I408" t="str">
        <f t="shared" si="43"/>
        <v>397000</v>
      </c>
      <c r="J408" t="str">
        <f t="shared" si="44"/>
        <v>182332 REG ASSET - AFUDC (PIS)</v>
      </c>
      <c r="K408">
        <f t="shared" si="45"/>
        <v>2016</v>
      </c>
      <c r="L408">
        <f t="shared" si="46"/>
        <v>9277.74</v>
      </c>
      <c r="M408">
        <f t="shared" si="48"/>
        <v>3700.91</v>
      </c>
      <c r="N408" t="str">
        <f t="shared" si="47"/>
        <v>CD.AN</v>
      </c>
    </row>
    <row r="409" spans="1:14" x14ac:dyDescent="0.25">
      <c r="A409">
        <v>2017</v>
      </c>
      <c r="B409" s="2">
        <v>1576.98</v>
      </c>
      <c r="C409" s="2">
        <v>-514.69000000000005</v>
      </c>
      <c r="D409" s="2">
        <v>2091.67</v>
      </c>
      <c r="H409" t="str">
        <f t="shared" si="42"/>
        <v>CD.AN.397000-AFC-GENERAL PLANT-COMM</v>
      </c>
      <c r="I409" t="str">
        <f t="shared" si="43"/>
        <v>397000</v>
      </c>
      <c r="J409" t="str">
        <f t="shared" si="44"/>
        <v>182332 REG ASSET - AFUDC (PIS)</v>
      </c>
      <c r="K409">
        <f t="shared" si="45"/>
        <v>2017</v>
      </c>
      <c r="L409">
        <f t="shared" si="46"/>
        <v>1576.98</v>
      </c>
      <c r="M409">
        <f t="shared" si="48"/>
        <v>514.69000000000005</v>
      </c>
      <c r="N409" t="str">
        <f t="shared" si="47"/>
        <v>CD.AN</v>
      </c>
    </row>
    <row r="410" spans="1:14" x14ac:dyDescent="0.25">
      <c r="A410">
        <v>2018</v>
      </c>
      <c r="B410" s="2">
        <v>34.25</v>
      </c>
      <c r="C410" s="2">
        <v>-8.69</v>
      </c>
      <c r="D410" s="2">
        <v>42.94</v>
      </c>
      <c r="H410" t="str">
        <f t="shared" si="42"/>
        <v>CD.AN.397000-AFC-GENERAL PLANT-COMM</v>
      </c>
      <c r="I410" t="str">
        <f t="shared" si="43"/>
        <v>397000</v>
      </c>
      <c r="J410" t="str">
        <f t="shared" si="44"/>
        <v>182332 REG ASSET - AFUDC (PIS)</v>
      </c>
      <c r="K410">
        <f t="shared" si="45"/>
        <v>2018</v>
      </c>
      <c r="L410">
        <f t="shared" si="46"/>
        <v>34.25</v>
      </c>
      <c r="M410">
        <f t="shared" si="48"/>
        <v>8.69</v>
      </c>
      <c r="N410" t="str">
        <f t="shared" si="47"/>
        <v>CD.AN</v>
      </c>
    </row>
    <row r="411" spans="1:14" x14ac:dyDescent="0.25">
      <c r="A411">
        <v>2019</v>
      </c>
      <c r="B411" s="2">
        <v>1928.02</v>
      </c>
      <c r="C411" s="2">
        <v>-349.59</v>
      </c>
      <c r="D411" s="2">
        <v>2277.61</v>
      </c>
      <c r="H411" t="str">
        <f t="shared" si="42"/>
        <v>CD.AN.397000-AFC-GENERAL PLANT-COMM</v>
      </c>
      <c r="I411" t="str">
        <f t="shared" si="43"/>
        <v>397000</v>
      </c>
      <c r="J411" t="str">
        <f t="shared" si="44"/>
        <v>182332 REG ASSET - AFUDC (PIS)</v>
      </c>
      <c r="K411">
        <f t="shared" si="45"/>
        <v>2019</v>
      </c>
      <c r="L411">
        <f t="shared" si="46"/>
        <v>1928.02</v>
      </c>
      <c r="M411">
        <f t="shared" si="48"/>
        <v>349.59</v>
      </c>
      <c r="N411" t="str">
        <f t="shared" si="47"/>
        <v>CD.AN</v>
      </c>
    </row>
    <row r="412" spans="1:14" x14ac:dyDescent="0.25">
      <c r="A412" t="s">
        <v>15</v>
      </c>
      <c r="B412" s="2">
        <v>21495.01</v>
      </c>
      <c r="C412" s="2">
        <v>-9932.6299999999992</v>
      </c>
      <c r="D412" s="2">
        <v>31427.64</v>
      </c>
      <c r="H412" t="str">
        <f t="shared" si="42"/>
        <v>CD.AN.397000-AFC-GENERAL PLANT-COMM</v>
      </c>
      <c r="I412" t="str">
        <f t="shared" si="43"/>
        <v>397000</v>
      </c>
      <c r="J412" t="str">
        <f t="shared" si="44"/>
        <v>182332 REG ASSET - AFUDC (PIS)</v>
      </c>
      <c r="K412" t="str">
        <f t="shared" si="45"/>
        <v/>
      </c>
      <c r="L412">
        <f t="shared" si="46"/>
        <v>21495.01</v>
      </c>
      <c r="M412">
        <f t="shared" si="48"/>
        <v>9932.6299999999992</v>
      </c>
      <c r="N412" t="str">
        <f t="shared" si="47"/>
        <v>CD.AN</v>
      </c>
    </row>
    <row r="413" spans="1:14" x14ac:dyDescent="0.25">
      <c r="A413" t="s">
        <v>16</v>
      </c>
      <c r="B413" s="2">
        <v>21495.01</v>
      </c>
      <c r="C413" s="2">
        <v>-9932.6299999999992</v>
      </c>
      <c r="D413" s="2">
        <v>31427.64</v>
      </c>
      <c r="H413" t="str">
        <f t="shared" si="42"/>
        <v>CD.AN.397000-AFC-GENERAL PLANT-COMM</v>
      </c>
      <c r="I413" t="str">
        <f t="shared" si="43"/>
        <v>397000</v>
      </c>
      <c r="J413" t="str">
        <f t="shared" si="44"/>
        <v>182332 REG ASSET - AFUDC (PIS)</v>
      </c>
      <c r="K413" t="str">
        <f t="shared" si="45"/>
        <v/>
      </c>
      <c r="L413">
        <f t="shared" si="46"/>
        <v>21495.01</v>
      </c>
      <c r="M413">
        <f t="shared" si="48"/>
        <v>9932.6299999999992</v>
      </c>
      <c r="N413" t="str">
        <f t="shared" si="47"/>
        <v>CD.AN</v>
      </c>
    </row>
    <row r="414" spans="1:14" x14ac:dyDescent="0.25">
      <c r="A414" t="s">
        <v>18</v>
      </c>
      <c r="B414" s="2">
        <v>21495.01</v>
      </c>
      <c r="C414" s="2">
        <v>-9932.6299999999992</v>
      </c>
      <c r="D414" s="2">
        <v>31427.64</v>
      </c>
      <c r="H414" t="str">
        <f t="shared" si="42"/>
        <v>CD.AN.397000-AFC-GENERAL PLANT-COMM</v>
      </c>
      <c r="I414" t="str">
        <f t="shared" si="43"/>
        <v>397000</v>
      </c>
      <c r="J414" t="str">
        <f t="shared" si="44"/>
        <v>182332 REG ASSET - AFUDC (PIS)</v>
      </c>
      <c r="K414" t="str">
        <f t="shared" si="45"/>
        <v/>
      </c>
      <c r="L414">
        <f t="shared" si="46"/>
        <v>21495.01</v>
      </c>
      <c r="M414">
        <f t="shared" si="48"/>
        <v>9932.6299999999992</v>
      </c>
      <c r="N414" t="str">
        <f t="shared" si="47"/>
        <v>CD.AN</v>
      </c>
    </row>
    <row r="415" spans="1:14" x14ac:dyDescent="0.25">
      <c r="A415" t="s">
        <v>56</v>
      </c>
      <c r="H415" t="str">
        <f t="shared" si="42"/>
        <v>CD.AN.397200 GENERAL PLANT-COMMUNIC</v>
      </c>
      <c r="I415" t="str">
        <f t="shared" si="43"/>
        <v>397200</v>
      </c>
      <c r="J415" t="str">
        <f t="shared" si="44"/>
        <v>182332 REG ASSET - AFUDC (PIS)</v>
      </c>
      <c r="K415" t="str">
        <f t="shared" si="45"/>
        <v/>
      </c>
      <c r="L415">
        <f t="shared" si="46"/>
        <v>0</v>
      </c>
      <c r="M415">
        <f t="shared" si="48"/>
        <v>0</v>
      </c>
      <c r="N415" t="str">
        <f t="shared" si="47"/>
        <v>CD.AN</v>
      </c>
    </row>
    <row r="416" spans="1:14" x14ac:dyDescent="0.25">
      <c r="A416" t="s">
        <v>13</v>
      </c>
      <c r="H416" t="str">
        <f t="shared" si="42"/>
        <v>CD.AN.397200 GENERAL PLANT-COMMUNIC</v>
      </c>
      <c r="I416" t="str">
        <f t="shared" si="43"/>
        <v>397200</v>
      </c>
      <c r="J416" t="str">
        <f t="shared" si="44"/>
        <v>101000 PLANT IN SERVICE OWNED</v>
      </c>
      <c r="K416" t="str">
        <f t="shared" si="45"/>
        <v/>
      </c>
      <c r="L416">
        <f t="shared" si="46"/>
        <v>0</v>
      </c>
      <c r="M416">
        <f t="shared" si="48"/>
        <v>0</v>
      </c>
      <c r="N416" t="str">
        <f t="shared" si="47"/>
        <v>CD.AN</v>
      </c>
    </row>
    <row r="417" spans="1:14" x14ac:dyDescent="0.25">
      <c r="A417" t="s">
        <v>43</v>
      </c>
      <c r="H417" t="str">
        <f t="shared" si="42"/>
        <v>CD.AN.397200 GENERAL PLANT-COMMUNIC</v>
      </c>
      <c r="I417" t="str">
        <f t="shared" si="43"/>
        <v>397200</v>
      </c>
      <c r="J417" t="str">
        <f t="shared" si="44"/>
        <v>101000 PLANT IN SERVICE OWNED</v>
      </c>
      <c r="K417" t="str">
        <f t="shared" si="45"/>
        <v/>
      </c>
      <c r="L417">
        <f t="shared" si="46"/>
        <v>0</v>
      </c>
      <c r="M417">
        <f t="shared" si="48"/>
        <v>0</v>
      </c>
      <c r="N417" t="str">
        <f t="shared" si="47"/>
        <v>CD.AN</v>
      </c>
    </row>
    <row r="418" spans="1:14" x14ac:dyDescent="0.25">
      <c r="A418">
        <v>2012</v>
      </c>
      <c r="B418" s="2">
        <v>218302.14</v>
      </c>
      <c r="C418" s="2">
        <v>1042650.73</v>
      </c>
      <c r="D418" s="2">
        <v>-824348.59</v>
      </c>
      <c r="H418" t="str">
        <f t="shared" si="42"/>
        <v>CD.AN.397200 GENERAL PLANT-COMMUNIC</v>
      </c>
      <c r="I418" t="str">
        <f t="shared" si="43"/>
        <v>397200</v>
      </c>
      <c r="J418" t="str">
        <f t="shared" si="44"/>
        <v>101000 PLANT IN SERVICE OWNED</v>
      </c>
      <c r="K418">
        <f t="shared" si="45"/>
        <v>2012</v>
      </c>
      <c r="L418">
        <f t="shared" si="46"/>
        <v>218302.14</v>
      </c>
      <c r="M418">
        <f t="shared" si="48"/>
        <v>-1042650.73</v>
      </c>
      <c r="N418" t="str">
        <f t="shared" si="47"/>
        <v>CD.AN</v>
      </c>
    </row>
    <row r="419" spans="1:14" x14ac:dyDescent="0.25">
      <c r="A419" t="s">
        <v>15</v>
      </c>
      <c r="B419" s="2">
        <v>218302.14</v>
      </c>
      <c r="C419" s="2">
        <v>1042650.73</v>
      </c>
      <c r="D419" s="2">
        <v>-824348.59</v>
      </c>
      <c r="H419" t="str">
        <f t="shared" si="42"/>
        <v>CD.AN.397200 GENERAL PLANT-COMMUNIC</v>
      </c>
      <c r="I419" t="str">
        <f t="shared" si="43"/>
        <v>397200</v>
      </c>
      <c r="J419" t="str">
        <f t="shared" si="44"/>
        <v>101000 PLANT IN SERVICE OWNED</v>
      </c>
      <c r="K419" t="str">
        <f t="shared" si="45"/>
        <v/>
      </c>
      <c r="L419">
        <f t="shared" si="46"/>
        <v>218302.14</v>
      </c>
      <c r="M419">
        <f t="shared" si="48"/>
        <v>-1042650.73</v>
      </c>
      <c r="N419" t="str">
        <f t="shared" si="47"/>
        <v>CD.AN</v>
      </c>
    </row>
    <row r="420" spans="1:14" x14ac:dyDescent="0.25">
      <c r="A420" t="s">
        <v>16</v>
      </c>
      <c r="B420" s="2">
        <v>218302.14</v>
      </c>
      <c r="C420" s="2">
        <v>1042650.73</v>
      </c>
      <c r="D420" s="2">
        <v>-824348.59</v>
      </c>
      <c r="H420" t="str">
        <f t="shared" si="42"/>
        <v>CD.AN.397200 GENERAL PLANT-COMMUNIC</v>
      </c>
      <c r="I420" t="str">
        <f t="shared" si="43"/>
        <v>397200</v>
      </c>
      <c r="J420" t="str">
        <f t="shared" si="44"/>
        <v>101000 PLANT IN SERVICE OWNED</v>
      </c>
      <c r="K420" t="str">
        <f t="shared" si="45"/>
        <v/>
      </c>
      <c r="L420">
        <f t="shared" si="46"/>
        <v>218302.14</v>
      </c>
      <c r="M420">
        <f t="shared" si="48"/>
        <v>-1042650.73</v>
      </c>
      <c r="N420" t="str">
        <f t="shared" si="47"/>
        <v>CD.AN</v>
      </c>
    </row>
    <row r="421" spans="1:14" x14ac:dyDescent="0.25">
      <c r="A421" t="s">
        <v>18</v>
      </c>
      <c r="B421" s="2">
        <v>218302.14</v>
      </c>
      <c r="C421" s="2">
        <v>1042650.73</v>
      </c>
      <c r="D421" s="2">
        <v>-824348.59</v>
      </c>
      <c r="H421" t="str">
        <f t="shared" si="42"/>
        <v>CD.AN.397200 GENERAL PLANT-COMMUNIC</v>
      </c>
      <c r="I421" t="str">
        <f t="shared" si="43"/>
        <v>397200</v>
      </c>
      <c r="J421" t="str">
        <f t="shared" si="44"/>
        <v>101000 PLANT IN SERVICE OWNED</v>
      </c>
      <c r="K421" t="str">
        <f t="shared" si="45"/>
        <v/>
      </c>
      <c r="L421">
        <f t="shared" si="46"/>
        <v>218302.14</v>
      </c>
      <c r="M421">
        <f t="shared" si="48"/>
        <v>-1042650.73</v>
      </c>
      <c r="N421" t="str">
        <f t="shared" si="47"/>
        <v>CD.AN</v>
      </c>
    </row>
    <row r="422" spans="1:14" x14ac:dyDescent="0.25">
      <c r="A422" t="s">
        <v>57</v>
      </c>
      <c r="H422" t="str">
        <f t="shared" si="42"/>
        <v>CD.AN.398000 GENERAL PLANT-MISC EQU</v>
      </c>
      <c r="I422" t="str">
        <f t="shared" si="43"/>
        <v>398000</v>
      </c>
      <c r="J422" t="str">
        <f t="shared" si="44"/>
        <v>101000 PLANT IN SERVICE OWNED</v>
      </c>
      <c r="K422" t="str">
        <f t="shared" si="45"/>
        <v/>
      </c>
      <c r="L422">
        <f t="shared" si="46"/>
        <v>0</v>
      </c>
      <c r="M422">
        <f t="shared" si="48"/>
        <v>0</v>
      </c>
      <c r="N422" t="str">
        <f t="shared" si="47"/>
        <v>CD.AN</v>
      </c>
    </row>
    <row r="423" spans="1:14" x14ac:dyDescent="0.25">
      <c r="A423" t="s">
        <v>17</v>
      </c>
      <c r="H423" t="str">
        <f t="shared" si="42"/>
        <v>CD.AN.398000 GENERAL PLANT-MISC EQU</v>
      </c>
      <c r="I423" t="str">
        <f t="shared" si="43"/>
        <v>398000</v>
      </c>
      <c r="J423" t="str">
        <f t="shared" si="44"/>
        <v>106000 CCNC (PP)</v>
      </c>
      <c r="K423" t="str">
        <f t="shared" si="45"/>
        <v/>
      </c>
      <c r="L423">
        <f t="shared" si="46"/>
        <v>0</v>
      </c>
      <c r="M423">
        <f t="shared" si="48"/>
        <v>0</v>
      </c>
      <c r="N423" t="str">
        <f t="shared" si="47"/>
        <v>CD.AN</v>
      </c>
    </row>
    <row r="424" spans="1:14" x14ac:dyDescent="0.25">
      <c r="A424" t="s">
        <v>46</v>
      </c>
      <c r="H424" t="str">
        <f t="shared" si="42"/>
        <v>CD.AN.398000 GENERAL PLANT-MISC EQU</v>
      </c>
      <c r="I424" t="str">
        <f t="shared" si="43"/>
        <v>398000</v>
      </c>
      <c r="J424" t="str">
        <f t="shared" si="44"/>
        <v>106000 CCNC (PP)</v>
      </c>
      <c r="K424" t="str">
        <f t="shared" si="45"/>
        <v/>
      </c>
      <c r="L424">
        <f t="shared" si="46"/>
        <v>0</v>
      </c>
      <c r="M424">
        <f t="shared" si="48"/>
        <v>0</v>
      </c>
      <c r="N424" t="str">
        <f t="shared" si="47"/>
        <v>CD.AN</v>
      </c>
    </row>
    <row r="425" spans="1:14" x14ac:dyDescent="0.25">
      <c r="A425">
        <v>2021</v>
      </c>
      <c r="B425" s="2">
        <v>3506.81</v>
      </c>
      <c r="C425" s="2">
        <v>160.71</v>
      </c>
      <c r="D425" s="2">
        <v>3346.1</v>
      </c>
      <c r="H425" t="str">
        <f t="shared" si="42"/>
        <v>CD.AN.398000 GENERAL PLANT-MISC EQU</v>
      </c>
      <c r="I425" t="str">
        <f t="shared" si="43"/>
        <v>398000</v>
      </c>
      <c r="J425" t="str">
        <f t="shared" si="44"/>
        <v>106000 CCNC (PP)</v>
      </c>
      <c r="K425">
        <f t="shared" si="45"/>
        <v>2021</v>
      </c>
      <c r="L425">
        <f t="shared" si="46"/>
        <v>3506.81</v>
      </c>
      <c r="M425">
        <f t="shared" si="48"/>
        <v>-160.71</v>
      </c>
      <c r="N425" t="str">
        <f t="shared" si="47"/>
        <v>CD.AN</v>
      </c>
    </row>
    <row r="426" spans="1:14" x14ac:dyDescent="0.25">
      <c r="A426" t="s">
        <v>15</v>
      </c>
      <c r="B426" s="2">
        <v>3506.81</v>
      </c>
      <c r="C426" s="2">
        <v>160.71</v>
      </c>
      <c r="D426" s="2">
        <v>3346.1</v>
      </c>
      <c r="H426" t="str">
        <f t="shared" si="42"/>
        <v>CD.AN.398000 GENERAL PLANT-MISC EQU</v>
      </c>
      <c r="I426" t="str">
        <f t="shared" si="43"/>
        <v>398000</v>
      </c>
      <c r="J426" t="str">
        <f t="shared" si="44"/>
        <v>106000 CCNC (PP)</v>
      </c>
      <c r="K426" t="str">
        <f t="shared" si="45"/>
        <v/>
      </c>
      <c r="L426">
        <f t="shared" si="46"/>
        <v>3506.81</v>
      </c>
      <c r="M426">
        <f t="shared" si="48"/>
        <v>-160.71</v>
      </c>
      <c r="N426" t="str">
        <f t="shared" si="47"/>
        <v>CD.AN</v>
      </c>
    </row>
    <row r="427" spans="1:14" x14ac:dyDescent="0.25">
      <c r="A427" t="s">
        <v>16</v>
      </c>
      <c r="B427" s="2">
        <v>3506.81</v>
      </c>
      <c r="C427" s="2">
        <v>160.71</v>
      </c>
      <c r="D427" s="2">
        <v>3346.1</v>
      </c>
      <c r="H427" t="str">
        <f t="shared" si="42"/>
        <v>CD.AN.398000 GENERAL PLANT-MISC EQU</v>
      </c>
      <c r="I427" t="str">
        <f t="shared" si="43"/>
        <v>398000</v>
      </c>
      <c r="J427" t="str">
        <f t="shared" si="44"/>
        <v>106000 CCNC (PP)</v>
      </c>
      <c r="K427" t="str">
        <f t="shared" si="45"/>
        <v/>
      </c>
      <c r="L427">
        <f t="shared" si="46"/>
        <v>3506.81</v>
      </c>
      <c r="M427">
        <f t="shared" si="48"/>
        <v>-160.71</v>
      </c>
      <c r="N427" t="str">
        <f t="shared" si="47"/>
        <v>CD.AN</v>
      </c>
    </row>
    <row r="428" spans="1:14" x14ac:dyDescent="0.25">
      <c r="A428" t="s">
        <v>18</v>
      </c>
      <c r="B428" s="2">
        <v>3506.81</v>
      </c>
      <c r="C428" s="2">
        <v>160.71</v>
      </c>
      <c r="D428" s="2">
        <v>3346.1</v>
      </c>
      <c r="H428" t="str">
        <f t="shared" si="42"/>
        <v>CD.AN.398000 GENERAL PLANT-MISC EQU</v>
      </c>
      <c r="I428" t="str">
        <f t="shared" si="43"/>
        <v>398000</v>
      </c>
      <c r="J428" t="str">
        <f t="shared" si="44"/>
        <v>106000 CCNC (PP)</v>
      </c>
      <c r="K428" t="str">
        <f t="shared" si="45"/>
        <v/>
      </c>
      <c r="L428">
        <f t="shared" si="46"/>
        <v>3506.81</v>
      </c>
      <c r="M428">
        <f t="shared" si="48"/>
        <v>-160.71</v>
      </c>
      <c r="N428" t="str">
        <f t="shared" si="47"/>
        <v>CD.AN</v>
      </c>
    </row>
    <row r="429" spans="1:14" x14ac:dyDescent="0.25">
      <c r="A429" t="s">
        <v>58</v>
      </c>
      <c r="H429" t="str">
        <f t="shared" si="42"/>
        <v>CD.ID.391000 GENERAL PLANT-OFFICE F</v>
      </c>
      <c r="I429" t="str">
        <f t="shared" si="43"/>
        <v>391000</v>
      </c>
      <c r="J429" t="str">
        <f t="shared" si="44"/>
        <v>106000 CCNC (PP)</v>
      </c>
      <c r="K429" t="str">
        <f t="shared" si="45"/>
        <v/>
      </c>
      <c r="L429">
        <f t="shared" si="46"/>
        <v>0</v>
      </c>
      <c r="M429">
        <f t="shared" si="48"/>
        <v>0</v>
      </c>
      <c r="N429" t="str">
        <f t="shared" si="47"/>
        <v>CD.ID</v>
      </c>
    </row>
    <row r="430" spans="1:14" x14ac:dyDescent="0.25">
      <c r="A430" t="s">
        <v>13</v>
      </c>
      <c r="H430" t="str">
        <f t="shared" si="42"/>
        <v>CD.ID.391000 GENERAL PLANT-OFFICE F</v>
      </c>
      <c r="I430" t="str">
        <f t="shared" si="43"/>
        <v>391000</v>
      </c>
      <c r="J430" t="str">
        <f t="shared" si="44"/>
        <v>101000 PLANT IN SERVICE OWNED</v>
      </c>
      <c r="K430" t="str">
        <f t="shared" si="45"/>
        <v/>
      </c>
      <c r="L430">
        <f t="shared" si="46"/>
        <v>0</v>
      </c>
      <c r="M430">
        <f t="shared" si="48"/>
        <v>0</v>
      </c>
      <c r="N430" t="str">
        <f t="shared" si="47"/>
        <v>CD.ID</v>
      </c>
    </row>
    <row r="431" spans="1:14" x14ac:dyDescent="0.25">
      <c r="A431" t="s">
        <v>14</v>
      </c>
      <c r="H431" t="str">
        <f t="shared" si="42"/>
        <v>CD.ID.391000 GENERAL PLANT-OFFICE F</v>
      </c>
      <c r="I431" t="str">
        <f t="shared" si="43"/>
        <v>391000</v>
      </c>
      <c r="J431" t="str">
        <f t="shared" si="44"/>
        <v>101000 PLANT IN SERVICE OWNED</v>
      </c>
      <c r="K431" t="str">
        <f t="shared" si="45"/>
        <v/>
      </c>
      <c r="L431">
        <f t="shared" si="46"/>
        <v>0</v>
      </c>
      <c r="M431">
        <f t="shared" si="48"/>
        <v>0</v>
      </c>
      <c r="N431" t="str">
        <f t="shared" si="47"/>
        <v>CD.ID</v>
      </c>
    </row>
    <row r="432" spans="1:14" x14ac:dyDescent="0.25">
      <c r="A432">
        <v>2018</v>
      </c>
      <c r="B432" s="2">
        <v>9880.74</v>
      </c>
      <c r="C432" s="2">
        <v>3478.56</v>
      </c>
      <c r="D432" s="2">
        <v>6402.18</v>
      </c>
      <c r="H432" t="str">
        <f t="shared" si="42"/>
        <v>CD.ID.391000 GENERAL PLANT-OFFICE F</v>
      </c>
      <c r="I432" t="str">
        <f t="shared" si="43"/>
        <v>391000</v>
      </c>
      <c r="J432" t="str">
        <f t="shared" si="44"/>
        <v>101000 PLANT IN SERVICE OWNED</v>
      </c>
      <c r="K432">
        <f t="shared" si="45"/>
        <v>2018</v>
      </c>
      <c r="L432">
        <f t="shared" si="46"/>
        <v>9880.74</v>
      </c>
      <c r="M432">
        <f t="shared" si="48"/>
        <v>-3478.56</v>
      </c>
      <c r="N432" t="str">
        <f t="shared" si="47"/>
        <v>CD.ID</v>
      </c>
    </row>
    <row r="433" spans="1:14" x14ac:dyDescent="0.25">
      <c r="A433" t="s">
        <v>15</v>
      </c>
      <c r="B433" s="2">
        <v>9880.74</v>
      </c>
      <c r="C433" s="2">
        <v>3478.56</v>
      </c>
      <c r="D433" s="2">
        <v>6402.18</v>
      </c>
      <c r="H433" t="str">
        <f t="shared" si="42"/>
        <v>CD.ID.391000 GENERAL PLANT-OFFICE F</v>
      </c>
      <c r="I433" t="str">
        <f t="shared" si="43"/>
        <v>391000</v>
      </c>
      <c r="J433" t="str">
        <f t="shared" si="44"/>
        <v>101000 PLANT IN SERVICE OWNED</v>
      </c>
      <c r="K433" t="str">
        <f t="shared" si="45"/>
        <v/>
      </c>
      <c r="L433">
        <f t="shared" si="46"/>
        <v>9880.74</v>
      </c>
      <c r="M433">
        <f t="shared" si="48"/>
        <v>-3478.56</v>
      </c>
      <c r="N433" t="str">
        <f t="shared" si="47"/>
        <v>CD.ID</v>
      </c>
    </row>
    <row r="434" spans="1:14" x14ac:dyDescent="0.25">
      <c r="A434" t="s">
        <v>16</v>
      </c>
      <c r="B434" s="2">
        <v>9880.74</v>
      </c>
      <c r="C434" s="2">
        <v>3478.56</v>
      </c>
      <c r="D434" s="2">
        <v>6402.18</v>
      </c>
      <c r="H434" t="str">
        <f t="shared" si="42"/>
        <v>CD.ID.391000 GENERAL PLANT-OFFICE F</v>
      </c>
      <c r="I434" t="str">
        <f t="shared" si="43"/>
        <v>391000</v>
      </c>
      <c r="J434" t="str">
        <f t="shared" si="44"/>
        <v>101000 PLANT IN SERVICE OWNED</v>
      </c>
      <c r="K434" t="str">
        <f t="shared" si="45"/>
        <v/>
      </c>
      <c r="L434">
        <f t="shared" si="46"/>
        <v>9880.74</v>
      </c>
      <c r="M434">
        <f t="shared" si="48"/>
        <v>-3478.56</v>
      </c>
      <c r="N434" t="str">
        <f t="shared" si="47"/>
        <v>CD.ID</v>
      </c>
    </row>
    <row r="435" spans="1:14" x14ac:dyDescent="0.25">
      <c r="A435" t="s">
        <v>18</v>
      </c>
      <c r="B435" s="2">
        <v>9880.74</v>
      </c>
      <c r="C435" s="2">
        <v>3478.56</v>
      </c>
      <c r="D435" s="2">
        <v>6402.18</v>
      </c>
      <c r="H435" t="str">
        <f t="shared" si="42"/>
        <v>CD.ID.391000 GENERAL PLANT-OFFICE F</v>
      </c>
      <c r="I435" t="str">
        <f t="shared" si="43"/>
        <v>391000</v>
      </c>
      <c r="J435" t="str">
        <f t="shared" si="44"/>
        <v>101000 PLANT IN SERVICE OWNED</v>
      </c>
      <c r="K435" t="str">
        <f t="shared" si="45"/>
        <v/>
      </c>
      <c r="L435">
        <f t="shared" si="46"/>
        <v>9880.74</v>
      </c>
      <c r="M435">
        <f t="shared" si="48"/>
        <v>-3478.56</v>
      </c>
      <c r="N435" t="str">
        <f t="shared" si="47"/>
        <v>CD.ID</v>
      </c>
    </row>
    <row r="436" spans="1:14" x14ac:dyDescent="0.25">
      <c r="A436" t="s">
        <v>59</v>
      </c>
      <c r="H436" t="str">
        <f t="shared" si="42"/>
        <v>CD.ID.393000 GENERAL PLANT-STORES E</v>
      </c>
      <c r="I436" t="str">
        <f t="shared" si="43"/>
        <v>393000</v>
      </c>
      <c r="J436" t="str">
        <f t="shared" si="44"/>
        <v>101000 PLANT IN SERVICE OWNED</v>
      </c>
      <c r="K436" t="str">
        <f t="shared" si="45"/>
        <v/>
      </c>
      <c r="L436">
        <f t="shared" si="46"/>
        <v>0</v>
      </c>
      <c r="M436">
        <f t="shared" si="48"/>
        <v>0</v>
      </c>
      <c r="N436" t="str">
        <f t="shared" si="47"/>
        <v>CD.ID</v>
      </c>
    </row>
    <row r="437" spans="1:14" x14ac:dyDescent="0.25">
      <c r="A437" t="s">
        <v>13</v>
      </c>
      <c r="H437" t="str">
        <f t="shared" si="42"/>
        <v>CD.ID.393000 GENERAL PLANT-STORES E</v>
      </c>
      <c r="I437" t="str">
        <f t="shared" si="43"/>
        <v>393000</v>
      </c>
      <c r="J437" t="str">
        <f t="shared" si="44"/>
        <v>101000 PLANT IN SERVICE OWNED</v>
      </c>
      <c r="K437" t="str">
        <f t="shared" si="45"/>
        <v/>
      </c>
      <c r="L437">
        <f t="shared" si="46"/>
        <v>0</v>
      </c>
      <c r="M437">
        <f t="shared" si="48"/>
        <v>0</v>
      </c>
      <c r="N437" t="str">
        <f t="shared" si="47"/>
        <v>CD.ID</v>
      </c>
    </row>
    <row r="438" spans="1:14" x14ac:dyDescent="0.25">
      <c r="A438" t="s">
        <v>33</v>
      </c>
      <c r="H438" t="str">
        <f t="shared" si="42"/>
        <v>CD.ID.393000 GENERAL PLANT-STORES E</v>
      </c>
      <c r="I438" t="str">
        <f t="shared" si="43"/>
        <v>393000</v>
      </c>
      <c r="J438" t="str">
        <f t="shared" si="44"/>
        <v>101000 PLANT IN SERVICE OWNED</v>
      </c>
      <c r="K438" t="str">
        <f t="shared" si="45"/>
        <v/>
      </c>
      <c r="L438">
        <f t="shared" si="46"/>
        <v>0</v>
      </c>
      <c r="M438">
        <f t="shared" si="48"/>
        <v>0</v>
      </c>
      <c r="N438" t="str">
        <f t="shared" si="47"/>
        <v>CD.ID</v>
      </c>
    </row>
    <row r="439" spans="1:14" x14ac:dyDescent="0.25">
      <c r="A439">
        <v>1997</v>
      </c>
      <c r="B439" s="2">
        <v>764.45</v>
      </c>
      <c r="C439" s="2">
        <v>742.31</v>
      </c>
      <c r="D439" s="2">
        <v>22.14</v>
      </c>
      <c r="H439" t="str">
        <f t="shared" si="42"/>
        <v>CD.ID.393000 GENERAL PLANT-STORES E</v>
      </c>
      <c r="I439" t="str">
        <f t="shared" si="43"/>
        <v>393000</v>
      </c>
      <c r="J439" t="str">
        <f t="shared" si="44"/>
        <v>101000 PLANT IN SERVICE OWNED</v>
      </c>
      <c r="K439">
        <f t="shared" si="45"/>
        <v>1997</v>
      </c>
      <c r="L439">
        <f t="shared" si="46"/>
        <v>764.45</v>
      </c>
      <c r="M439">
        <f t="shared" si="48"/>
        <v>-742.31</v>
      </c>
      <c r="N439" t="str">
        <f t="shared" si="47"/>
        <v>CD.ID</v>
      </c>
    </row>
    <row r="440" spans="1:14" x14ac:dyDescent="0.25">
      <c r="A440">
        <v>1998</v>
      </c>
      <c r="B440" s="2">
        <v>14464.7</v>
      </c>
      <c r="C440" s="2">
        <v>13238.88</v>
      </c>
      <c r="D440" s="2">
        <v>1225.82</v>
      </c>
      <c r="H440" t="str">
        <f t="shared" si="42"/>
        <v>CD.ID.393000 GENERAL PLANT-STORES E</v>
      </c>
      <c r="I440" t="str">
        <f t="shared" si="43"/>
        <v>393000</v>
      </c>
      <c r="J440" t="str">
        <f t="shared" si="44"/>
        <v>101000 PLANT IN SERVICE OWNED</v>
      </c>
      <c r="K440">
        <f t="shared" si="45"/>
        <v>1998</v>
      </c>
      <c r="L440">
        <f t="shared" si="46"/>
        <v>14464.7</v>
      </c>
      <c r="M440">
        <f t="shared" si="48"/>
        <v>-13238.88</v>
      </c>
      <c r="N440" t="str">
        <f t="shared" si="47"/>
        <v>CD.ID</v>
      </c>
    </row>
    <row r="441" spans="1:14" x14ac:dyDescent="0.25">
      <c r="A441">
        <v>1999</v>
      </c>
      <c r="B441" s="2">
        <v>10952.69</v>
      </c>
      <c r="C441" s="2">
        <v>9443.33</v>
      </c>
      <c r="D441" s="2">
        <v>1509.36</v>
      </c>
      <c r="H441" t="str">
        <f t="shared" si="42"/>
        <v>CD.ID.393000 GENERAL PLANT-STORES E</v>
      </c>
      <c r="I441" t="str">
        <f t="shared" si="43"/>
        <v>393000</v>
      </c>
      <c r="J441" t="str">
        <f t="shared" si="44"/>
        <v>101000 PLANT IN SERVICE OWNED</v>
      </c>
      <c r="K441">
        <f t="shared" si="45"/>
        <v>1999</v>
      </c>
      <c r="L441">
        <f t="shared" si="46"/>
        <v>10952.69</v>
      </c>
      <c r="M441">
        <f t="shared" si="48"/>
        <v>-9443.33</v>
      </c>
      <c r="N441" t="str">
        <f t="shared" si="47"/>
        <v>CD.ID</v>
      </c>
    </row>
    <row r="442" spans="1:14" x14ac:dyDescent="0.25">
      <c r="A442">
        <v>2000</v>
      </c>
      <c r="B442" s="2">
        <v>397.02</v>
      </c>
      <c r="C442" s="2">
        <v>322.25</v>
      </c>
      <c r="D442" s="2">
        <v>74.77</v>
      </c>
      <c r="H442" t="str">
        <f t="shared" si="42"/>
        <v>CD.ID.393000 GENERAL PLANT-STORES E</v>
      </c>
      <c r="I442" t="str">
        <f t="shared" si="43"/>
        <v>393000</v>
      </c>
      <c r="J442" t="str">
        <f t="shared" si="44"/>
        <v>101000 PLANT IN SERVICE OWNED</v>
      </c>
      <c r="K442">
        <f t="shared" si="45"/>
        <v>2000</v>
      </c>
      <c r="L442">
        <f t="shared" si="46"/>
        <v>397.02</v>
      </c>
      <c r="M442">
        <f t="shared" si="48"/>
        <v>-322.25</v>
      </c>
      <c r="N442" t="str">
        <f t="shared" si="47"/>
        <v>CD.ID</v>
      </c>
    </row>
    <row r="443" spans="1:14" x14ac:dyDescent="0.25">
      <c r="A443">
        <v>2002</v>
      </c>
      <c r="B443" s="2">
        <v>2576.62</v>
      </c>
      <c r="C443" s="2">
        <v>1848.79</v>
      </c>
      <c r="D443" s="2">
        <v>727.83</v>
      </c>
      <c r="H443" t="str">
        <f t="shared" si="42"/>
        <v>CD.ID.393000 GENERAL PLANT-STORES E</v>
      </c>
      <c r="I443" t="str">
        <f t="shared" si="43"/>
        <v>393000</v>
      </c>
      <c r="J443" t="str">
        <f t="shared" si="44"/>
        <v>101000 PLANT IN SERVICE OWNED</v>
      </c>
      <c r="K443">
        <f t="shared" si="45"/>
        <v>2002</v>
      </c>
      <c r="L443">
        <f t="shared" si="46"/>
        <v>2576.62</v>
      </c>
      <c r="M443">
        <f t="shared" si="48"/>
        <v>-1848.79</v>
      </c>
      <c r="N443" t="str">
        <f t="shared" si="47"/>
        <v>CD.ID</v>
      </c>
    </row>
    <row r="444" spans="1:14" x14ac:dyDescent="0.25">
      <c r="A444">
        <v>2003</v>
      </c>
      <c r="B444" s="2">
        <v>6858.34</v>
      </c>
      <c r="C444" s="2">
        <v>4619.3999999999996</v>
      </c>
      <c r="D444" s="2">
        <v>2238.94</v>
      </c>
      <c r="H444" t="str">
        <f t="shared" si="42"/>
        <v>CD.ID.393000 GENERAL PLANT-STORES E</v>
      </c>
      <c r="I444" t="str">
        <f t="shared" si="43"/>
        <v>393000</v>
      </c>
      <c r="J444" t="str">
        <f t="shared" si="44"/>
        <v>101000 PLANT IN SERVICE OWNED</v>
      </c>
      <c r="K444">
        <f t="shared" si="45"/>
        <v>2003</v>
      </c>
      <c r="L444">
        <f t="shared" si="46"/>
        <v>6858.34</v>
      </c>
      <c r="M444">
        <f t="shared" si="48"/>
        <v>-4619.3999999999996</v>
      </c>
      <c r="N444" t="str">
        <f t="shared" si="47"/>
        <v>CD.ID</v>
      </c>
    </row>
    <row r="445" spans="1:14" x14ac:dyDescent="0.25">
      <c r="A445">
        <v>2007</v>
      </c>
      <c r="B445" s="2">
        <v>7145.39</v>
      </c>
      <c r="C445" s="2">
        <v>3673.11</v>
      </c>
      <c r="D445" s="2">
        <v>3472.28</v>
      </c>
      <c r="H445" t="str">
        <f t="shared" si="42"/>
        <v>CD.ID.393000 GENERAL PLANT-STORES E</v>
      </c>
      <c r="I445" t="str">
        <f t="shared" si="43"/>
        <v>393000</v>
      </c>
      <c r="J445" t="str">
        <f t="shared" si="44"/>
        <v>101000 PLANT IN SERVICE OWNED</v>
      </c>
      <c r="K445">
        <f t="shared" si="45"/>
        <v>2007</v>
      </c>
      <c r="L445">
        <f t="shared" si="46"/>
        <v>7145.39</v>
      </c>
      <c r="M445">
        <f t="shared" si="48"/>
        <v>-3673.11</v>
      </c>
      <c r="N445" t="str">
        <f t="shared" si="47"/>
        <v>CD.ID</v>
      </c>
    </row>
    <row r="446" spans="1:14" x14ac:dyDescent="0.25">
      <c r="A446">
        <v>2008</v>
      </c>
      <c r="B446" s="2">
        <v>30869.32</v>
      </c>
      <c r="C446" s="2">
        <v>14736.76</v>
      </c>
      <c r="D446" s="2">
        <v>16132.56</v>
      </c>
      <c r="H446" t="str">
        <f t="shared" si="42"/>
        <v>CD.ID.393000 GENERAL PLANT-STORES E</v>
      </c>
      <c r="I446" t="str">
        <f t="shared" si="43"/>
        <v>393000</v>
      </c>
      <c r="J446" t="str">
        <f t="shared" si="44"/>
        <v>101000 PLANT IN SERVICE OWNED</v>
      </c>
      <c r="K446">
        <f t="shared" si="45"/>
        <v>2008</v>
      </c>
      <c r="L446">
        <f t="shared" si="46"/>
        <v>30869.32</v>
      </c>
      <c r="M446">
        <f t="shared" si="48"/>
        <v>-14736.76</v>
      </c>
      <c r="N446" t="str">
        <f t="shared" si="47"/>
        <v>CD.ID</v>
      </c>
    </row>
    <row r="447" spans="1:14" x14ac:dyDescent="0.25">
      <c r="A447">
        <v>2015</v>
      </c>
      <c r="B447" s="2">
        <v>4047.43</v>
      </c>
      <c r="C447" s="2">
        <v>957.83</v>
      </c>
      <c r="D447" s="2">
        <v>3089.6</v>
      </c>
      <c r="H447" t="str">
        <f t="shared" si="42"/>
        <v>CD.ID.393000 GENERAL PLANT-STORES E</v>
      </c>
      <c r="I447" t="str">
        <f t="shared" si="43"/>
        <v>393000</v>
      </c>
      <c r="J447" t="str">
        <f t="shared" si="44"/>
        <v>101000 PLANT IN SERVICE OWNED</v>
      </c>
      <c r="K447">
        <f t="shared" si="45"/>
        <v>2015</v>
      </c>
      <c r="L447">
        <f t="shared" si="46"/>
        <v>4047.43</v>
      </c>
      <c r="M447">
        <f t="shared" si="48"/>
        <v>-957.83</v>
      </c>
      <c r="N447" t="str">
        <f t="shared" si="47"/>
        <v>CD.ID</v>
      </c>
    </row>
    <row r="448" spans="1:14" x14ac:dyDescent="0.25">
      <c r="A448">
        <v>2018</v>
      </c>
      <c r="B448" s="2">
        <v>63433.41</v>
      </c>
      <c r="C448" s="2">
        <v>8381.61</v>
      </c>
      <c r="D448" s="2">
        <v>55051.8</v>
      </c>
      <c r="H448" t="str">
        <f t="shared" si="42"/>
        <v>CD.ID.393000 GENERAL PLANT-STORES E</v>
      </c>
      <c r="I448" t="str">
        <f t="shared" si="43"/>
        <v>393000</v>
      </c>
      <c r="J448" t="str">
        <f t="shared" si="44"/>
        <v>101000 PLANT IN SERVICE OWNED</v>
      </c>
      <c r="K448">
        <f t="shared" si="45"/>
        <v>2018</v>
      </c>
      <c r="L448">
        <f t="shared" si="46"/>
        <v>63433.41</v>
      </c>
      <c r="M448">
        <f t="shared" si="48"/>
        <v>-8381.61</v>
      </c>
      <c r="N448" t="str">
        <f t="shared" si="47"/>
        <v>CD.ID</v>
      </c>
    </row>
    <row r="449" spans="1:14" x14ac:dyDescent="0.25">
      <c r="A449">
        <v>2019</v>
      </c>
      <c r="B449" s="2">
        <v>54240.46</v>
      </c>
      <c r="C449" s="2">
        <v>5196.1899999999996</v>
      </c>
      <c r="D449" s="2">
        <v>49044.27</v>
      </c>
      <c r="H449" t="str">
        <f t="shared" si="42"/>
        <v>CD.ID.393000 GENERAL PLANT-STORES E</v>
      </c>
      <c r="I449" t="str">
        <f t="shared" si="43"/>
        <v>393000</v>
      </c>
      <c r="J449" t="str">
        <f t="shared" si="44"/>
        <v>101000 PLANT IN SERVICE OWNED</v>
      </c>
      <c r="K449">
        <f t="shared" si="45"/>
        <v>2019</v>
      </c>
      <c r="L449">
        <f t="shared" si="46"/>
        <v>54240.46</v>
      </c>
      <c r="M449">
        <f t="shared" si="48"/>
        <v>-5196.1899999999996</v>
      </c>
      <c r="N449" t="str">
        <f t="shared" si="47"/>
        <v>CD.ID</v>
      </c>
    </row>
    <row r="450" spans="1:14" x14ac:dyDescent="0.25">
      <c r="A450">
        <v>2020</v>
      </c>
      <c r="B450" s="2">
        <v>44454.46</v>
      </c>
      <c r="C450" s="2">
        <v>2597.0500000000002</v>
      </c>
      <c r="D450" s="2">
        <v>41857.410000000003</v>
      </c>
      <c r="H450" t="str">
        <f t="shared" si="42"/>
        <v>CD.ID.393000 GENERAL PLANT-STORES E</v>
      </c>
      <c r="I450" t="str">
        <f t="shared" si="43"/>
        <v>393000</v>
      </c>
      <c r="J450" t="str">
        <f t="shared" si="44"/>
        <v>101000 PLANT IN SERVICE OWNED</v>
      </c>
      <c r="K450">
        <f t="shared" si="45"/>
        <v>2020</v>
      </c>
      <c r="L450">
        <f t="shared" si="46"/>
        <v>44454.46</v>
      </c>
      <c r="M450">
        <f t="shared" si="48"/>
        <v>-2597.0500000000002</v>
      </c>
      <c r="N450" t="str">
        <f t="shared" si="47"/>
        <v>CD.ID</v>
      </c>
    </row>
    <row r="451" spans="1:14" x14ac:dyDescent="0.25">
      <c r="A451">
        <v>2021</v>
      </c>
      <c r="B451" s="2">
        <v>11164.69</v>
      </c>
      <c r="C451" s="2">
        <v>221.25</v>
      </c>
      <c r="D451" s="2">
        <v>10943.44</v>
      </c>
      <c r="H451" t="str">
        <f t="shared" si="42"/>
        <v>CD.ID.393000 GENERAL PLANT-STORES E</v>
      </c>
      <c r="I451" t="str">
        <f t="shared" si="43"/>
        <v>393000</v>
      </c>
      <c r="J451" t="str">
        <f t="shared" si="44"/>
        <v>101000 PLANT IN SERVICE OWNED</v>
      </c>
      <c r="K451">
        <f t="shared" si="45"/>
        <v>2021</v>
      </c>
      <c r="L451">
        <f t="shared" si="46"/>
        <v>11164.69</v>
      </c>
      <c r="M451">
        <f t="shared" si="48"/>
        <v>-221.25</v>
      </c>
      <c r="N451" t="str">
        <f t="shared" si="47"/>
        <v>CD.ID</v>
      </c>
    </row>
    <row r="452" spans="1:14" x14ac:dyDescent="0.25">
      <c r="A452" t="s">
        <v>15</v>
      </c>
      <c r="B452" s="2">
        <v>251368.98</v>
      </c>
      <c r="C452" s="2">
        <v>65978.77</v>
      </c>
      <c r="D452" s="2">
        <v>185390.21</v>
      </c>
      <c r="H452" t="str">
        <f t="shared" si="42"/>
        <v>CD.ID.393000 GENERAL PLANT-STORES E</v>
      </c>
      <c r="I452" t="str">
        <f t="shared" si="43"/>
        <v>393000</v>
      </c>
      <c r="J452" t="str">
        <f t="shared" si="44"/>
        <v>101000 PLANT IN SERVICE OWNED</v>
      </c>
      <c r="K452" t="str">
        <f t="shared" si="45"/>
        <v/>
      </c>
      <c r="L452">
        <f t="shared" si="46"/>
        <v>251368.98</v>
      </c>
      <c r="M452">
        <f t="shared" si="48"/>
        <v>-65978.77</v>
      </c>
      <c r="N452" t="str">
        <f t="shared" si="47"/>
        <v>CD.ID</v>
      </c>
    </row>
    <row r="453" spans="1:14" x14ac:dyDescent="0.25">
      <c r="A453" t="s">
        <v>16</v>
      </c>
      <c r="B453" s="2">
        <v>251368.98</v>
      </c>
      <c r="C453" s="2">
        <v>65978.77</v>
      </c>
      <c r="D453" s="2">
        <v>185390.21</v>
      </c>
      <c r="H453" t="str">
        <f t="shared" si="42"/>
        <v>CD.ID.393000 GENERAL PLANT-STORES E</v>
      </c>
      <c r="I453" t="str">
        <f t="shared" si="43"/>
        <v>393000</v>
      </c>
      <c r="J453" t="str">
        <f t="shared" si="44"/>
        <v>101000 PLANT IN SERVICE OWNED</v>
      </c>
      <c r="K453" t="str">
        <f t="shared" si="45"/>
        <v/>
      </c>
      <c r="L453">
        <f t="shared" si="46"/>
        <v>251368.98</v>
      </c>
      <c r="M453">
        <f t="shared" si="48"/>
        <v>-65978.77</v>
      </c>
      <c r="N453" t="str">
        <f t="shared" si="47"/>
        <v>CD.ID</v>
      </c>
    </row>
    <row r="454" spans="1:14" x14ac:dyDescent="0.25">
      <c r="A454" t="s">
        <v>18</v>
      </c>
      <c r="B454" s="2">
        <v>251368.98</v>
      </c>
      <c r="C454" s="2">
        <v>65978.77</v>
      </c>
      <c r="D454" s="2">
        <v>185390.21</v>
      </c>
      <c r="H454" t="str">
        <f t="shared" si="42"/>
        <v>CD.ID.393000 GENERAL PLANT-STORES E</v>
      </c>
      <c r="I454" t="str">
        <f t="shared" si="43"/>
        <v>393000</v>
      </c>
      <c r="J454" t="str">
        <f t="shared" si="44"/>
        <v>101000 PLANT IN SERVICE OWNED</v>
      </c>
      <c r="K454" t="str">
        <f t="shared" si="45"/>
        <v/>
      </c>
      <c r="L454">
        <f t="shared" si="46"/>
        <v>251368.98</v>
      </c>
      <c r="M454">
        <f t="shared" si="48"/>
        <v>-65978.77</v>
      </c>
      <c r="N454" t="str">
        <f t="shared" si="47"/>
        <v>CD.ID</v>
      </c>
    </row>
    <row r="455" spans="1:14" x14ac:dyDescent="0.25">
      <c r="A455" t="s">
        <v>60</v>
      </c>
      <c r="H455" t="str">
        <f t="shared" si="42"/>
        <v>CD.ID.393000-AFC-GENERAL PLANT-STOR</v>
      </c>
      <c r="I455" t="str">
        <f t="shared" si="43"/>
        <v>393000</v>
      </c>
      <c r="J455" t="str">
        <f t="shared" si="44"/>
        <v>101000 PLANT IN SERVICE OWNED</v>
      </c>
      <c r="K455" t="str">
        <f t="shared" si="45"/>
        <v/>
      </c>
      <c r="L455">
        <f t="shared" si="46"/>
        <v>0</v>
      </c>
      <c r="M455">
        <f t="shared" si="48"/>
        <v>0</v>
      </c>
      <c r="N455" t="str">
        <f t="shared" si="47"/>
        <v>CD.ID</v>
      </c>
    </row>
    <row r="456" spans="1:14" x14ac:dyDescent="0.25">
      <c r="A456" t="s">
        <v>21</v>
      </c>
      <c r="H456" t="str">
        <f t="shared" si="42"/>
        <v>CD.ID.393000-AFC-GENERAL PLANT-STOR</v>
      </c>
      <c r="I456" t="str">
        <f t="shared" si="43"/>
        <v>393000</v>
      </c>
      <c r="J456" t="str">
        <f t="shared" si="44"/>
        <v>182332 REG ASSET - AFUDC (PIS)</v>
      </c>
      <c r="K456" t="str">
        <f t="shared" si="45"/>
        <v/>
      </c>
      <c r="L456">
        <f t="shared" si="46"/>
        <v>0</v>
      </c>
      <c r="M456">
        <f t="shared" si="48"/>
        <v>0</v>
      </c>
      <c r="N456" t="str">
        <f t="shared" si="47"/>
        <v>CD.ID</v>
      </c>
    </row>
    <row r="457" spans="1:14" x14ac:dyDescent="0.25">
      <c r="A457" t="s">
        <v>33</v>
      </c>
      <c r="H457" t="str">
        <f t="shared" si="42"/>
        <v>CD.ID.393000-AFC-GENERAL PLANT-STOR</v>
      </c>
      <c r="I457" t="str">
        <f t="shared" si="43"/>
        <v>393000</v>
      </c>
      <c r="J457" t="str">
        <f t="shared" si="44"/>
        <v>182332 REG ASSET - AFUDC (PIS)</v>
      </c>
      <c r="K457" t="str">
        <f t="shared" si="45"/>
        <v/>
      </c>
      <c r="L457">
        <f t="shared" si="46"/>
        <v>0</v>
      </c>
      <c r="M457">
        <f t="shared" si="48"/>
        <v>0</v>
      </c>
      <c r="N457" t="str">
        <f t="shared" si="47"/>
        <v>CD.ID</v>
      </c>
    </row>
    <row r="458" spans="1:14" x14ac:dyDescent="0.25">
      <c r="A458">
        <v>2020</v>
      </c>
      <c r="B458" s="2">
        <v>14.97</v>
      </c>
      <c r="C458" s="2">
        <v>0.72</v>
      </c>
      <c r="D458" s="2">
        <v>14.25</v>
      </c>
      <c r="H458" t="str">
        <f t="shared" si="42"/>
        <v>CD.ID.393000-AFC-GENERAL PLANT-STOR</v>
      </c>
      <c r="I458" t="str">
        <f t="shared" si="43"/>
        <v>393000</v>
      </c>
      <c r="J458" t="str">
        <f t="shared" si="44"/>
        <v>182332 REG ASSET - AFUDC (PIS)</v>
      </c>
      <c r="K458">
        <f t="shared" si="45"/>
        <v>2020</v>
      </c>
      <c r="L458">
        <f t="shared" si="46"/>
        <v>14.97</v>
      </c>
      <c r="M458">
        <f t="shared" si="48"/>
        <v>-0.72</v>
      </c>
      <c r="N458" t="str">
        <f t="shared" si="47"/>
        <v>CD.ID</v>
      </c>
    </row>
    <row r="459" spans="1:14" x14ac:dyDescent="0.25">
      <c r="A459" t="s">
        <v>15</v>
      </c>
      <c r="B459" s="2">
        <v>14.97</v>
      </c>
      <c r="C459" s="2">
        <v>0.72</v>
      </c>
      <c r="D459" s="2">
        <v>14.25</v>
      </c>
      <c r="H459" t="str">
        <f t="shared" si="42"/>
        <v>CD.ID.393000-AFC-GENERAL PLANT-STOR</v>
      </c>
      <c r="I459" t="str">
        <f t="shared" si="43"/>
        <v>393000</v>
      </c>
      <c r="J459" t="str">
        <f t="shared" si="44"/>
        <v>182332 REG ASSET - AFUDC (PIS)</v>
      </c>
      <c r="K459" t="str">
        <f t="shared" si="45"/>
        <v/>
      </c>
      <c r="L459">
        <f t="shared" si="46"/>
        <v>14.97</v>
      </c>
      <c r="M459">
        <f t="shared" si="48"/>
        <v>-0.72</v>
      </c>
      <c r="N459" t="str">
        <f t="shared" si="47"/>
        <v>CD.ID</v>
      </c>
    </row>
    <row r="460" spans="1:14" x14ac:dyDescent="0.25">
      <c r="A460" t="s">
        <v>16</v>
      </c>
      <c r="B460" s="2">
        <v>14.97</v>
      </c>
      <c r="C460" s="2">
        <v>0.72</v>
      </c>
      <c r="D460" s="2">
        <v>14.25</v>
      </c>
      <c r="H460" t="str">
        <f t="shared" si="42"/>
        <v>CD.ID.393000-AFC-GENERAL PLANT-STOR</v>
      </c>
      <c r="I460" t="str">
        <f t="shared" si="43"/>
        <v>393000</v>
      </c>
      <c r="J460" t="str">
        <f t="shared" si="44"/>
        <v>182332 REG ASSET - AFUDC (PIS)</v>
      </c>
      <c r="K460" t="str">
        <f t="shared" si="45"/>
        <v/>
      </c>
      <c r="L460">
        <f t="shared" si="46"/>
        <v>14.97</v>
      </c>
      <c r="M460">
        <f t="shared" si="48"/>
        <v>-0.72</v>
      </c>
      <c r="N460" t="str">
        <f t="shared" si="47"/>
        <v>CD.ID</v>
      </c>
    </row>
    <row r="461" spans="1:14" x14ac:dyDescent="0.25">
      <c r="A461" t="s">
        <v>18</v>
      </c>
      <c r="B461" s="2">
        <v>14.97</v>
      </c>
      <c r="C461" s="2">
        <v>0.72</v>
      </c>
      <c r="D461" s="2">
        <v>14.25</v>
      </c>
      <c r="H461" t="str">
        <f t="shared" ref="H461:H524" si="49">IF(LEFT(A461,3)="CD.",A461,H460)</f>
        <v>CD.ID.393000-AFC-GENERAL PLANT-STOR</v>
      </c>
      <c r="I461" t="str">
        <f t="shared" ref="I461:I524" si="50">MID(H461,7,6)</f>
        <v>393000</v>
      </c>
      <c r="J461" t="str">
        <f t="shared" ref="J461:J524" si="51">IFERROR(IF(_xlfn.NUMBERVALUE(LEFT(A461,6))&gt;=101000,A461,J460),J460)</f>
        <v>182332 REG ASSET - AFUDC (PIS)</v>
      </c>
      <c r="K461" t="str">
        <f t="shared" ref="K461:K524" si="52">IFERROR(IF(A461&lt;=2021,A461,""),"-")</f>
        <v/>
      </c>
      <c r="L461">
        <f t="shared" ref="L461:L524" si="53">B461</f>
        <v>14.97</v>
      </c>
      <c r="M461">
        <f t="shared" si="48"/>
        <v>-0.72</v>
      </c>
      <c r="N461" t="str">
        <f t="shared" ref="N461:N524" si="54">LEFT(H461,5)</f>
        <v>CD.ID</v>
      </c>
    </row>
    <row r="462" spans="1:14" x14ac:dyDescent="0.25">
      <c r="A462" t="s">
        <v>61</v>
      </c>
      <c r="H462" t="str">
        <f t="shared" si="49"/>
        <v>CD.ID.394000 GENERAL PLANT-TOOLS, S</v>
      </c>
      <c r="I462" t="str">
        <f t="shared" si="50"/>
        <v>394000</v>
      </c>
      <c r="J462" t="str">
        <f t="shared" si="51"/>
        <v>182332 REG ASSET - AFUDC (PIS)</v>
      </c>
      <c r="K462" t="str">
        <f t="shared" si="52"/>
        <v/>
      </c>
      <c r="L462">
        <f t="shared" si="53"/>
        <v>0</v>
      </c>
      <c r="M462">
        <f t="shared" ref="M462:M525" si="55">-C462</f>
        <v>0</v>
      </c>
      <c r="N462" t="str">
        <f t="shared" si="54"/>
        <v>CD.ID</v>
      </c>
    </row>
    <row r="463" spans="1:14" x14ac:dyDescent="0.25">
      <c r="A463" t="s">
        <v>13</v>
      </c>
      <c r="H463" t="str">
        <f t="shared" si="49"/>
        <v>CD.ID.394000 GENERAL PLANT-TOOLS, S</v>
      </c>
      <c r="I463" t="str">
        <f t="shared" si="50"/>
        <v>394000</v>
      </c>
      <c r="J463" t="str">
        <f t="shared" si="51"/>
        <v>101000 PLANT IN SERVICE OWNED</v>
      </c>
      <c r="K463" t="str">
        <f t="shared" si="52"/>
        <v/>
      </c>
      <c r="L463">
        <f t="shared" si="53"/>
        <v>0</v>
      </c>
      <c r="M463">
        <f t="shared" si="55"/>
        <v>0</v>
      </c>
      <c r="N463" t="str">
        <f t="shared" si="54"/>
        <v>CD.ID</v>
      </c>
    </row>
    <row r="464" spans="1:14" x14ac:dyDescent="0.25">
      <c r="A464" t="s">
        <v>35</v>
      </c>
      <c r="H464" t="str">
        <f t="shared" si="49"/>
        <v>CD.ID.394000 GENERAL PLANT-TOOLS, S</v>
      </c>
      <c r="I464" t="str">
        <f t="shared" si="50"/>
        <v>394000</v>
      </c>
      <c r="J464" t="str">
        <f t="shared" si="51"/>
        <v>101000 PLANT IN SERVICE OWNED</v>
      </c>
      <c r="K464" t="str">
        <f t="shared" si="52"/>
        <v/>
      </c>
      <c r="L464">
        <f t="shared" si="53"/>
        <v>0</v>
      </c>
      <c r="M464">
        <f t="shared" si="55"/>
        <v>0</v>
      </c>
      <c r="N464" t="str">
        <f t="shared" si="54"/>
        <v>CD.ID</v>
      </c>
    </row>
    <row r="465" spans="1:14" x14ac:dyDescent="0.25">
      <c r="A465">
        <v>2002</v>
      </c>
      <c r="B465" s="2">
        <v>15.77</v>
      </c>
      <c r="C465" s="2">
        <v>15.35</v>
      </c>
      <c r="D465" s="2">
        <v>0.42</v>
      </c>
      <c r="H465" t="str">
        <f t="shared" si="49"/>
        <v>CD.ID.394000 GENERAL PLANT-TOOLS, S</v>
      </c>
      <c r="I465" t="str">
        <f t="shared" si="50"/>
        <v>394000</v>
      </c>
      <c r="J465" t="str">
        <f t="shared" si="51"/>
        <v>101000 PLANT IN SERVICE OWNED</v>
      </c>
      <c r="K465">
        <f t="shared" si="52"/>
        <v>2002</v>
      </c>
      <c r="L465">
        <f t="shared" si="53"/>
        <v>15.77</v>
      </c>
      <c r="M465">
        <f t="shared" si="55"/>
        <v>-15.35</v>
      </c>
      <c r="N465" t="str">
        <f t="shared" si="54"/>
        <v>CD.ID</v>
      </c>
    </row>
    <row r="466" spans="1:14" x14ac:dyDescent="0.25">
      <c r="A466">
        <v>2003</v>
      </c>
      <c r="B466" s="2">
        <v>124.59</v>
      </c>
      <c r="C466" s="2">
        <v>114.6</v>
      </c>
      <c r="D466" s="2">
        <v>9.99</v>
      </c>
      <c r="H466" t="str">
        <f t="shared" si="49"/>
        <v>CD.ID.394000 GENERAL PLANT-TOOLS, S</v>
      </c>
      <c r="I466" t="str">
        <f t="shared" si="50"/>
        <v>394000</v>
      </c>
      <c r="J466" t="str">
        <f t="shared" si="51"/>
        <v>101000 PLANT IN SERVICE OWNED</v>
      </c>
      <c r="K466">
        <f t="shared" si="52"/>
        <v>2003</v>
      </c>
      <c r="L466">
        <f t="shared" si="53"/>
        <v>124.59</v>
      </c>
      <c r="M466">
        <f t="shared" si="55"/>
        <v>-114.6</v>
      </c>
      <c r="N466" t="str">
        <f t="shared" si="54"/>
        <v>CD.ID</v>
      </c>
    </row>
    <row r="467" spans="1:14" x14ac:dyDescent="0.25">
      <c r="A467">
        <v>2004</v>
      </c>
      <c r="B467" s="2">
        <v>7417.5</v>
      </c>
      <c r="C467" s="2">
        <v>6433.27</v>
      </c>
      <c r="D467" s="2">
        <v>984.23</v>
      </c>
      <c r="H467" t="str">
        <f t="shared" si="49"/>
        <v>CD.ID.394000 GENERAL PLANT-TOOLS, S</v>
      </c>
      <c r="I467" t="str">
        <f t="shared" si="50"/>
        <v>394000</v>
      </c>
      <c r="J467" t="str">
        <f t="shared" si="51"/>
        <v>101000 PLANT IN SERVICE OWNED</v>
      </c>
      <c r="K467">
        <f t="shared" si="52"/>
        <v>2004</v>
      </c>
      <c r="L467">
        <f t="shared" si="53"/>
        <v>7417.5</v>
      </c>
      <c r="M467">
        <f t="shared" si="55"/>
        <v>-6433.27</v>
      </c>
      <c r="N467" t="str">
        <f t="shared" si="54"/>
        <v>CD.ID</v>
      </c>
    </row>
    <row r="468" spans="1:14" x14ac:dyDescent="0.25">
      <c r="A468">
        <v>2014</v>
      </c>
      <c r="B468" s="2">
        <v>953235.19</v>
      </c>
      <c r="C468" s="2">
        <v>350731.38</v>
      </c>
      <c r="D468" s="2">
        <v>602503.81000000006</v>
      </c>
      <c r="H468" t="str">
        <f t="shared" si="49"/>
        <v>CD.ID.394000 GENERAL PLANT-TOOLS, S</v>
      </c>
      <c r="I468" t="str">
        <f t="shared" si="50"/>
        <v>394000</v>
      </c>
      <c r="J468" t="str">
        <f t="shared" si="51"/>
        <v>101000 PLANT IN SERVICE OWNED</v>
      </c>
      <c r="K468">
        <f t="shared" si="52"/>
        <v>2014</v>
      </c>
      <c r="L468">
        <f t="shared" si="53"/>
        <v>953235.19</v>
      </c>
      <c r="M468">
        <f t="shared" si="55"/>
        <v>-350731.38</v>
      </c>
      <c r="N468" t="str">
        <f t="shared" si="54"/>
        <v>CD.ID</v>
      </c>
    </row>
    <row r="469" spans="1:14" x14ac:dyDescent="0.25">
      <c r="A469">
        <v>2020</v>
      </c>
      <c r="B469" s="2">
        <v>8961</v>
      </c>
      <c r="C469" s="2">
        <v>668.33</v>
      </c>
      <c r="D469" s="2">
        <v>8292.67</v>
      </c>
      <c r="H469" t="str">
        <f t="shared" si="49"/>
        <v>CD.ID.394000 GENERAL PLANT-TOOLS, S</v>
      </c>
      <c r="I469" t="str">
        <f t="shared" si="50"/>
        <v>394000</v>
      </c>
      <c r="J469" t="str">
        <f t="shared" si="51"/>
        <v>101000 PLANT IN SERVICE OWNED</v>
      </c>
      <c r="K469">
        <f t="shared" si="52"/>
        <v>2020</v>
      </c>
      <c r="L469">
        <f t="shared" si="53"/>
        <v>8961</v>
      </c>
      <c r="M469">
        <f t="shared" si="55"/>
        <v>-668.33</v>
      </c>
      <c r="N469" t="str">
        <f t="shared" si="54"/>
        <v>CD.ID</v>
      </c>
    </row>
    <row r="470" spans="1:14" x14ac:dyDescent="0.25">
      <c r="A470" t="s">
        <v>15</v>
      </c>
      <c r="B470" s="2">
        <v>969754.05</v>
      </c>
      <c r="C470" s="2">
        <v>357962.93</v>
      </c>
      <c r="D470" s="2">
        <v>611791.12</v>
      </c>
      <c r="H470" t="str">
        <f t="shared" si="49"/>
        <v>CD.ID.394000 GENERAL PLANT-TOOLS, S</v>
      </c>
      <c r="I470" t="str">
        <f t="shared" si="50"/>
        <v>394000</v>
      </c>
      <c r="J470" t="str">
        <f t="shared" si="51"/>
        <v>101000 PLANT IN SERVICE OWNED</v>
      </c>
      <c r="K470" t="str">
        <f t="shared" si="52"/>
        <v/>
      </c>
      <c r="L470">
        <f t="shared" si="53"/>
        <v>969754.05</v>
      </c>
      <c r="M470">
        <f t="shared" si="55"/>
        <v>-357962.93</v>
      </c>
      <c r="N470" t="str">
        <f t="shared" si="54"/>
        <v>CD.ID</v>
      </c>
    </row>
    <row r="471" spans="1:14" x14ac:dyDescent="0.25">
      <c r="A471" t="s">
        <v>16</v>
      </c>
      <c r="B471" s="2">
        <v>969754.05</v>
      </c>
      <c r="C471" s="2">
        <v>357962.93</v>
      </c>
      <c r="D471" s="2">
        <v>611791.12</v>
      </c>
      <c r="H471" t="str">
        <f t="shared" si="49"/>
        <v>CD.ID.394000 GENERAL PLANT-TOOLS, S</v>
      </c>
      <c r="I471" t="str">
        <f t="shared" si="50"/>
        <v>394000</v>
      </c>
      <c r="J471" t="str">
        <f t="shared" si="51"/>
        <v>101000 PLANT IN SERVICE OWNED</v>
      </c>
      <c r="K471" t="str">
        <f t="shared" si="52"/>
        <v/>
      </c>
      <c r="L471">
        <f t="shared" si="53"/>
        <v>969754.05</v>
      </c>
      <c r="M471">
        <f t="shared" si="55"/>
        <v>-357962.93</v>
      </c>
      <c r="N471" t="str">
        <f t="shared" si="54"/>
        <v>CD.ID</v>
      </c>
    </row>
    <row r="472" spans="1:14" x14ac:dyDescent="0.25">
      <c r="A472" t="s">
        <v>18</v>
      </c>
      <c r="B472" s="2">
        <v>969754.05</v>
      </c>
      <c r="C472" s="2">
        <v>357962.93</v>
      </c>
      <c r="D472" s="2">
        <v>611791.12</v>
      </c>
      <c r="H472" t="str">
        <f t="shared" si="49"/>
        <v>CD.ID.394000 GENERAL PLANT-TOOLS, S</v>
      </c>
      <c r="I472" t="str">
        <f t="shared" si="50"/>
        <v>394000</v>
      </c>
      <c r="J472" t="str">
        <f t="shared" si="51"/>
        <v>101000 PLANT IN SERVICE OWNED</v>
      </c>
      <c r="K472" t="str">
        <f t="shared" si="52"/>
        <v/>
      </c>
      <c r="L472">
        <f t="shared" si="53"/>
        <v>969754.05</v>
      </c>
      <c r="M472">
        <f t="shared" si="55"/>
        <v>-357962.93</v>
      </c>
      <c r="N472" t="str">
        <f t="shared" si="54"/>
        <v>CD.ID</v>
      </c>
    </row>
    <row r="473" spans="1:14" x14ac:dyDescent="0.25">
      <c r="A473" t="s">
        <v>62</v>
      </c>
      <c r="H473" t="str">
        <f t="shared" si="49"/>
        <v>CD.ID.394000-AFC-GENERAL PLANT-TOOL</v>
      </c>
      <c r="I473" t="str">
        <f t="shared" si="50"/>
        <v>394000</v>
      </c>
      <c r="J473" t="str">
        <f t="shared" si="51"/>
        <v>101000 PLANT IN SERVICE OWNED</v>
      </c>
      <c r="K473" t="str">
        <f t="shared" si="52"/>
        <v/>
      </c>
      <c r="L473">
        <f t="shared" si="53"/>
        <v>0</v>
      </c>
      <c r="M473">
        <f t="shared" si="55"/>
        <v>0</v>
      </c>
      <c r="N473" t="str">
        <f t="shared" si="54"/>
        <v>CD.ID</v>
      </c>
    </row>
    <row r="474" spans="1:14" x14ac:dyDescent="0.25">
      <c r="A474" t="s">
        <v>21</v>
      </c>
      <c r="H474" t="str">
        <f t="shared" si="49"/>
        <v>CD.ID.394000-AFC-GENERAL PLANT-TOOL</v>
      </c>
      <c r="I474" t="str">
        <f t="shared" si="50"/>
        <v>394000</v>
      </c>
      <c r="J474" t="str">
        <f t="shared" si="51"/>
        <v>182332 REG ASSET - AFUDC (PIS)</v>
      </c>
      <c r="K474" t="str">
        <f t="shared" si="52"/>
        <v/>
      </c>
      <c r="L474">
        <f t="shared" si="53"/>
        <v>0</v>
      </c>
      <c r="M474">
        <f t="shared" si="55"/>
        <v>0</v>
      </c>
      <c r="N474" t="str">
        <f t="shared" si="54"/>
        <v>CD.ID</v>
      </c>
    </row>
    <row r="475" spans="1:14" x14ac:dyDescent="0.25">
      <c r="A475" t="s">
        <v>35</v>
      </c>
      <c r="H475" t="str">
        <f t="shared" si="49"/>
        <v>CD.ID.394000-AFC-GENERAL PLANT-TOOL</v>
      </c>
      <c r="I475" t="str">
        <f t="shared" si="50"/>
        <v>394000</v>
      </c>
      <c r="J475" t="str">
        <f t="shared" si="51"/>
        <v>182332 REG ASSET - AFUDC (PIS)</v>
      </c>
      <c r="K475" t="str">
        <f t="shared" si="52"/>
        <v/>
      </c>
      <c r="L475">
        <f t="shared" si="53"/>
        <v>0</v>
      </c>
      <c r="M475">
        <f t="shared" si="55"/>
        <v>0</v>
      </c>
      <c r="N475" t="str">
        <f t="shared" si="54"/>
        <v>CD.ID</v>
      </c>
    </row>
    <row r="476" spans="1:14" x14ac:dyDescent="0.25">
      <c r="A476">
        <v>2014</v>
      </c>
      <c r="B476" s="2">
        <v>10371.67</v>
      </c>
      <c r="C476" s="2">
        <v>3816.27</v>
      </c>
      <c r="D476" s="2">
        <v>6555.4</v>
      </c>
      <c r="H476" t="str">
        <f t="shared" si="49"/>
        <v>CD.ID.394000-AFC-GENERAL PLANT-TOOL</v>
      </c>
      <c r="I476" t="str">
        <f t="shared" si="50"/>
        <v>394000</v>
      </c>
      <c r="J476" t="str">
        <f t="shared" si="51"/>
        <v>182332 REG ASSET - AFUDC (PIS)</v>
      </c>
      <c r="K476">
        <f t="shared" si="52"/>
        <v>2014</v>
      </c>
      <c r="L476">
        <f t="shared" si="53"/>
        <v>10371.67</v>
      </c>
      <c r="M476">
        <f t="shared" si="55"/>
        <v>-3816.27</v>
      </c>
      <c r="N476" t="str">
        <f t="shared" si="54"/>
        <v>CD.ID</v>
      </c>
    </row>
    <row r="477" spans="1:14" x14ac:dyDescent="0.25">
      <c r="A477" t="s">
        <v>15</v>
      </c>
      <c r="B477" s="2">
        <v>10371.67</v>
      </c>
      <c r="C477" s="2">
        <v>3816.27</v>
      </c>
      <c r="D477" s="2">
        <v>6555.4</v>
      </c>
      <c r="H477" t="str">
        <f t="shared" si="49"/>
        <v>CD.ID.394000-AFC-GENERAL PLANT-TOOL</v>
      </c>
      <c r="I477" t="str">
        <f t="shared" si="50"/>
        <v>394000</v>
      </c>
      <c r="J477" t="str">
        <f t="shared" si="51"/>
        <v>182332 REG ASSET - AFUDC (PIS)</v>
      </c>
      <c r="K477" t="str">
        <f t="shared" si="52"/>
        <v/>
      </c>
      <c r="L477">
        <f t="shared" si="53"/>
        <v>10371.67</v>
      </c>
      <c r="M477">
        <f t="shared" si="55"/>
        <v>-3816.27</v>
      </c>
      <c r="N477" t="str">
        <f t="shared" si="54"/>
        <v>CD.ID</v>
      </c>
    </row>
    <row r="478" spans="1:14" x14ac:dyDescent="0.25">
      <c r="A478" t="s">
        <v>16</v>
      </c>
      <c r="B478" s="2">
        <v>10371.67</v>
      </c>
      <c r="C478" s="2">
        <v>3816.27</v>
      </c>
      <c r="D478" s="2">
        <v>6555.4</v>
      </c>
      <c r="H478" t="str">
        <f t="shared" si="49"/>
        <v>CD.ID.394000-AFC-GENERAL PLANT-TOOL</v>
      </c>
      <c r="I478" t="str">
        <f t="shared" si="50"/>
        <v>394000</v>
      </c>
      <c r="J478" t="str">
        <f t="shared" si="51"/>
        <v>182332 REG ASSET - AFUDC (PIS)</v>
      </c>
      <c r="K478" t="str">
        <f t="shared" si="52"/>
        <v/>
      </c>
      <c r="L478">
        <f t="shared" si="53"/>
        <v>10371.67</v>
      </c>
      <c r="M478">
        <f t="shared" si="55"/>
        <v>-3816.27</v>
      </c>
      <c r="N478" t="str">
        <f t="shared" si="54"/>
        <v>CD.ID</v>
      </c>
    </row>
    <row r="479" spans="1:14" x14ac:dyDescent="0.25">
      <c r="A479" t="s">
        <v>18</v>
      </c>
      <c r="B479" s="2">
        <v>10371.67</v>
      </c>
      <c r="C479" s="2">
        <v>3816.27</v>
      </c>
      <c r="D479" s="2">
        <v>6555.4</v>
      </c>
      <c r="H479" t="str">
        <f t="shared" si="49"/>
        <v>CD.ID.394000-AFC-GENERAL PLANT-TOOL</v>
      </c>
      <c r="I479" t="str">
        <f t="shared" si="50"/>
        <v>394000</v>
      </c>
      <c r="J479" t="str">
        <f t="shared" si="51"/>
        <v>182332 REG ASSET - AFUDC (PIS)</v>
      </c>
      <c r="K479" t="str">
        <f t="shared" si="52"/>
        <v/>
      </c>
      <c r="L479">
        <f t="shared" si="53"/>
        <v>10371.67</v>
      </c>
      <c r="M479">
        <f t="shared" si="55"/>
        <v>-3816.27</v>
      </c>
      <c r="N479" t="str">
        <f t="shared" si="54"/>
        <v>CD.ID</v>
      </c>
    </row>
    <row r="480" spans="1:14" x14ac:dyDescent="0.25">
      <c r="A480" t="s">
        <v>63</v>
      </c>
      <c r="H480" t="str">
        <f t="shared" si="49"/>
        <v>CD.ID.397000 GENERAL PLANT-COMMUNIC</v>
      </c>
      <c r="I480" t="str">
        <f t="shared" si="50"/>
        <v>397000</v>
      </c>
      <c r="J480" t="str">
        <f t="shared" si="51"/>
        <v>182332 REG ASSET - AFUDC (PIS)</v>
      </c>
      <c r="K480" t="str">
        <f t="shared" si="52"/>
        <v/>
      </c>
      <c r="L480">
        <f t="shared" si="53"/>
        <v>0</v>
      </c>
      <c r="M480">
        <f t="shared" si="55"/>
        <v>0</v>
      </c>
      <c r="N480" t="str">
        <f t="shared" si="54"/>
        <v>CD.ID</v>
      </c>
    </row>
    <row r="481" spans="1:14" x14ac:dyDescent="0.25">
      <c r="A481" t="s">
        <v>13</v>
      </c>
      <c r="H481" t="str">
        <f t="shared" si="49"/>
        <v>CD.ID.397000 GENERAL PLANT-COMMUNIC</v>
      </c>
      <c r="I481" t="str">
        <f t="shared" si="50"/>
        <v>397000</v>
      </c>
      <c r="J481" t="str">
        <f t="shared" si="51"/>
        <v>101000 PLANT IN SERVICE OWNED</v>
      </c>
      <c r="K481" t="str">
        <f t="shared" si="52"/>
        <v/>
      </c>
      <c r="L481">
        <f t="shared" si="53"/>
        <v>0</v>
      </c>
      <c r="M481">
        <f t="shared" si="55"/>
        <v>0</v>
      </c>
      <c r="N481" t="str">
        <f t="shared" si="54"/>
        <v>CD.ID</v>
      </c>
    </row>
    <row r="482" spans="1:14" x14ac:dyDescent="0.25">
      <c r="A482" t="s">
        <v>40</v>
      </c>
      <c r="H482" t="str">
        <f t="shared" si="49"/>
        <v>CD.ID.397000 GENERAL PLANT-COMMUNIC</v>
      </c>
      <c r="I482" t="str">
        <f t="shared" si="50"/>
        <v>397000</v>
      </c>
      <c r="J482" t="str">
        <f t="shared" si="51"/>
        <v>101000 PLANT IN SERVICE OWNED</v>
      </c>
      <c r="K482" t="str">
        <f t="shared" si="52"/>
        <v/>
      </c>
      <c r="L482">
        <f t="shared" si="53"/>
        <v>0</v>
      </c>
      <c r="M482">
        <f t="shared" si="55"/>
        <v>0</v>
      </c>
      <c r="N482" t="str">
        <f t="shared" si="54"/>
        <v>CD.ID</v>
      </c>
    </row>
    <row r="483" spans="1:14" x14ac:dyDescent="0.25">
      <c r="A483">
        <v>2007</v>
      </c>
      <c r="B483" s="2">
        <v>1850.55</v>
      </c>
      <c r="C483" s="2">
        <v>1582.13</v>
      </c>
      <c r="D483" s="2">
        <v>268.42</v>
      </c>
      <c r="H483" t="str">
        <f t="shared" si="49"/>
        <v>CD.ID.397000 GENERAL PLANT-COMMUNIC</v>
      </c>
      <c r="I483" t="str">
        <f t="shared" si="50"/>
        <v>397000</v>
      </c>
      <c r="J483" t="str">
        <f t="shared" si="51"/>
        <v>101000 PLANT IN SERVICE OWNED</v>
      </c>
      <c r="K483">
        <f t="shared" si="52"/>
        <v>2007</v>
      </c>
      <c r="L483">
        <f t="shared" si="53"/>
        <v>1850.55</v>
      </c>
      <c r="M483">
        <f t="shared" si="55"/>
        <v>-1582.13</v>
      </c>
      <c r="N483" t="str">
        <f t="shared" si="54"/>
        <v>CD.ID</v>
      </c>
    </row>
    <row r="484" spans="1:14" x14ac:dyDescent="0.25">
      <c r="A484">
        <v>2008</v>
      </c>
      <c r="B484" s="2">
        <v>3359398.74</v>
      </c>
      <c r="C484" s="2">
        <v>2215813.35</v>
      </c>
      <c r="D484" s="2">
        <v>1143585.3899999999</v>
      </c>
      <c r="H484" t="str">
        <f t="shared" si="49"/>
        <v>CD.ID.397000 GENERAL PLANT-COMMUNIC</v>
      </c>
      <c r="I484" t="str">
        <f t="shared" si="50"/>
        <v>397000</v>
      </c>
      <c r="J484" t="str">
        <f t="shared" si="51"/>
        <v>101000 PLANT IN SERVICE OWNED</v>
      </c>
      <c r="K484">
        <f t="shared" si="52"/>
        <v>2008</v>
      </c>
      <c r="L484">
        <f t="shared" si="53"/>
        <v>3359398.74</v>
      </c>
      <c r="M484">
        <f t="shared" si="55"/>
        <v>-2215813.35</v>
      </c>
      <c r="N484" t="str">
        <f t="shared" si="54"/>
        <v>CD.ID</v>
      </c>
    </row>
    <row r="485" spans="1:14" x14ac:dyDescent="0.25">
      <c r="A485">
        <v>2009</v>
      </c>
      <c r="B485" s="2">
        <v>260881.33</v>
      </c>
      <c r="C485" s="2">
        <v>139831.76</v>
      </c>
      <c r="D485" s="2">
        <v>121049.57</v>
      </c>
      <c r="H485" t="str">
        <f t="shared" si="49"/>
        <v>CD.ID.397000 GENERAL PLANT-COMMUNIC</v>
      </c>
      <c r="I485" t="str">
        <f t="shared" si="50"/>
        <v>397000</v>
      </c>
      <c r="J485" t="str">
        <f t="shared" si="51"/>
        <v>101000 PLANT IN SERVICE OWNED</v>
      </c>
      <c r="K485">
        <f t="shared" si="52"/>
        <v>2009</v>
      </c>
      <c r="L485">
        <f t="shared" si="53"/>
        <v>260881.33</v>
      </c>
      <c r="M485">
        <f t="shared" si="55"/>
        <v>-139831.76</v>
      </c>
      <c r="N485" t="str">
        <f t="shared" si="54"/>
        <v>CD.ID</v>
      </c>
    </row>
    <row r="486" spans="1:14" x14ac:dyDescent="0.25">
      <c r="A486">
        <v>2012</v>
      </c>
      <c r="B486" s="2">
        <v>17597.34</v>
      </c>
      <c r="C486" s="2">
        <v>6035.12</v>
      </c>
      <c r="D486" s="2">
        <v>11562.22</v>
      </c>
      <c r="H486" t="str">
        <f t="shared" si="49"/>
        <v>CD.ID.397000 GENERAL PLANT-COMMUNIC</v>
      </c>
      <c r="I486" t="str">
        <f t="shared" si="50"/>
        <v>397000</v>
      </c>
      <c r="J486" t="str">
        <f t="shared" si="51"/>
        <v>101000 PLANT IN SERVICE OWNED</v>
      </c>
      <c r="K486">
        <f t="shared" si="52"/>
        <v>2012</v>
      </c>
      <c r="L486">
        <f t="shared" si="53"/>
        <v>17597.34</v>
      </c>
      <c r="M486">
        <f t="shared" si="55"/>
        <v>-6035.12</v>
      </c>
      <c r="N486" t="str">
        <f t="shared" si="54"/>
        <v>CD.ID</v>
      </c>
    </row>
    <row r="487" spans="1:14" x14ac:dyDescent="0.25">
      <c r="A487">
        <v>2016</v>
      </c>
      <c r="B487" s="2">
        <v>40750.699999999997</v>
      </c>
      <c r="C487" s="2">
        <v>8740.08</v>
      </c>
      <c r="D487" s="2">
        <v>32010.62</v>
      </c>
      <c r="H487" t="str">
        <f t="shared" si="49"/>
        <v>CD.ID.397000 GENERAL PLANT-COMMUNIC</v>
      </c>
      <c r="I487" t="str">
        <f t="shared" si="50"/>
        <v>397000</v>
      </c>
      <c r="J487" t="str">
        <f t="shared" si="51"/>
        <v>101000 PLANT IN SERVICE OWNED</v>
      </c>
      <c r="K487">
        <f t="shared" si="52"/>
        <v>2016</v>
      </c>
      <c r="L487">
        <f t="shared" si="53"/>
        <v>40750.699999999997</v>
      </c>
      <c r="M487">
        <f t="shared" si="55"/>
        <v>-8740.08</v>
      </c>
      <c r="N487" t="str">
        <f t="shared" si="54"/>
        <v>CD.ID</v>
      </c>
    </row>
    <row r="488" spans="1:14" x14ac:dyDescent="0.25">
      <c r="A488">
        <v>2019</v>
      </c>
      <c r="B488" s="2">
        <v>30715.23</v>
      </c>
      <c r="C488" s="2">
        <v>3756.48</v>
      </c>
      <c r="D488" s="2">
        <v>26958.75</v>
      </c>
      <c r="H488" t="str">
        <f t="shared" si="49"/>
        <v>CD.ID.397000 GENERAL PLANT-COMMUNIC</v>
      </c>
      <c r="I488" t="str">
        <f t="shared" si="50"/>
        <v>397000</v>
      </c>
      <c r="J488" t="str">
        <f t="shared" si="51"/>
        <v>101000 PLANT IN SERVICE OWNED</v>
      </c>
      <c r="K488">
        <f t="shared" si="52"/>
        <v>2019</v>
      </c>
      <c r="L488">
        <f t="shared" si="53"/>
        <v>30715.23</v>
      </c>
      <c r="M488">
        <f t="shared" si="55"/>
        <v>-3756.48</v>
      </c>
      <c r="N488" t="str">
        <f t="shared" si="54"/>
        <v>CD.ID</v>
      </c>
    </row>
    <row r="489" spans="1:14" x14ac:dyDescent="0.25">
      <c r="A489" t="s">
        <v>15</v>
      </c>
      <c r="B489" s="2">
        <v>3711193.89</v>
      </c>
      <c r="C489" s="2">
        <v>2375758.92</v>
      </c>
      <c r="D489" s="2">
        <v>1335434.97</v>
      </c>
      <c r="H489" t="str">
        <f t="shared" si="49"/>
        <v>CD.ID.397000 GENERAL PLANT-COMMUNIC</v>
      </c>
      <c r="I489" t="str">
        <f t="shared" si="50"/>
        <v>397000</v>
      </c>
      <c r="J489" t="str">
        <f t="shared" si="51"/>
        <v>101000 PLANT IN SERVICE OWNED</v>
      </c>
      <c r="K489" t="str">
        <f t="shared" si="52"/>
        <v/>
      </c>
      <c r="L489">
        <f t="shared" si="53"/>
        <v>3711193.89</v>
      </c>
      <c r="M489">
        <f t="shared" si="55"/>
        <v>-2375758.92</v>
      </c>
      <c r="N489" t="str">
        <f t="shared" si="54"/>
        <v>CD.ID</v>
      </c>
    </row>
    <row r="490" spans="1:14" x14ac:dyDescent="0.25">
      <c r="A490" t="s">
        <v>16</v>
      </c>
      <c r="B490" s="2">
        <v>3711193.89</v>
      </c>
      <c r="C490" s="2">
        <v>2375758.92</v>
      </c>
      <c r="D490" s="2">
        <v>1335434.97</v>
      </c>
      <c r="H490" t="str">
        <f t="shared" si="49"/>
        <v>CD.ID.397000 GENERAL PLANT-COMMUNIC</v>
      </c>
      <c r="I490" t="str">
        <f t="shared" si="50"/>
        <v>397000</v>
      </c>
      <c r="J490" t="str">
        <f t="shared" si="51"/>
        <v>101000 PLANT IN SERVICE OWNED</v>
      </c>
      <c r="K490" t="str">
        <f t="shared" si="52"/>
        <v/>
      </c>
      <c r="L490">
        <f t="shared" si="53"/>
        <v>3711193.89</v>
      </c>
      <c r="M490">
        <f t="shared" si="55"/>
        <v>-2375758.92</v>
      </c>
      <c r="N490" t="str">
        <f t="shared" si="54"/>
        <v>CD.ID</v>
      </c>
    </row>
    <row r="491" spans="1:14" x14ac:dyDescent="0.25">
      <c r="A491" t="s">
        <v>17</v>
      </c>
      <c r="H491" t="str">
        <f t="shared" si="49"/>
        <v>CD.ID.397000 GENERAL PLANT-COMMUNIC</v>
      </c>
      <c r="I491" t="str">
        <f t="shared" si="50"/>
        <v>397000</v>
      </c>
      <c r="J491" t="str">
        <f t="shared" si="51"/>
        <v>106000 CCNC (PP)</v>
      </c>
      <c r="K491" t="str">
        <f t="shared" si="52"/>
        <v/>
      </c>
      <c r="L491">
        <f t="shared" si="53"/>
        <v>0</v>
      </c>
      <c r="M491">
        <f t="shared" si="55"/>
        <v>0</v>
      </c>
      <c r="N491" t="str">
        <f t="shared" si="54"/>
        <v>CD.ID</v>
      </c>
    </row>
    <row r="492" spans="1:14" x14ac:dyDescent="0.25">
      <c r="A492" t="s">
        <v>40</v>
      </c>
      <c r="H492" t="str">
        <f t="shared" si="49"/>
        <v>CD.ID.397000 GENERAL PLANT-COMMUNIC</v>
      </c>
      <c r="I492" t="str">
        <f t="shared" si="50"/>
        <v>397000</v>
      </c>
      <c r="J492" t="str">
        <f t="shared" si="51"/>
        <v>106000 CCNC (PP)</v>
      </c>
      <c r="K492" t="str">
        <f t="shared" si="52"/>
        <v/>
      </c>
      <c r="L492">
        <f t="shared" si="53"/>
        <v>0</v>
      </c>
      <c r="M492">
        <f t="shared" si="55"/>
        <v>0</v>
      </c>
      <c r="N492" t="str">
        <f t="shared" si="54"/>
        <v>CD.ID</v>
      </c>
    </row>
    <row r="493" spans="1:14" x14ac:dyDescent="0.25">
      <c r="A493">
        <v>2013</v>
      </c>
      <c r="B493" s="2">
        <v>297.02</v>
      </c>
      <c r="C493" s="2">
        <v>90.49</v>
      </c>
      <c r="D493" s="2">
        <v>206.53</v>
      </c>
      <c r="H493" t="str">
        <f t="shared" si="49"/>
        <v>CD.ID.397000 GENERAL PLANT-COMMUNIC</v>
      </c>
      <c r="I493" t="str">
        <f t="shared" si="50"/>
        <v>397000</v>
      </c>
      <c r="J493" t="str">
        <f t="shared" si="51"/>
        <v>106000 CCNC (PP)</v>
      </c>
      <c r="K493">
        <f t="shared" si="52"/>
        <v>2013</v>
      </c>
      <c r="L493">
        <f t="shared" si="53"/>
        <v>297.02</v>
      </c>
      <c r="M493">
        <f t="shared" si="55"/>
        <v>-90.49</v>
      </c>
      <c r="N493" t="str">
        <f t="shared" si="54"/>
        <v>CD.ID</v>
      </c>
    </row>
    <row r="494" spans="1:14" x14ac:dyDescent="0.25">
      <c r="A494">
        <v>2014</v>
      </c>
      <c r="B494" s="2">
        <v>46.39</v>
      </c>
      <c r="C494" s="2">
        <v>12.61</v>
      </c>
      <c r="D494" s="2">
        <v>33.78</v>
      </c>
      <c r="H494" t="str">
        <f t="shared" si="49"/>
        <v>CD.ID.397000 GENERAL PLANT-COMMUNIC</v>
      </c>
      <c r="I494" t="str">
        <f t="shared" si="50"/>
        <v>397000</v>
      </c>
      <c r="J494" t="str">
        <f t="shared" si="51"/>
        <v>106000 CCNC (PP)</v>
      </c>
      <c r="K494">
        <f t="shared" si="52"/>
        <v>2014</v>
      </c>
      <c r="L494">
        <f t="shared" si="53"/>
        <v>46.39</v>
      </c>
      <c r="M494">
        <f t="shared" si="55"/>
        <v>-12.61</v>
      </c>
      <c r="N494" t="str">
        <f t="shared" si="54"/>
        <v>CD.ID</v>
      </c>
    </row>
    <row r="495" spans="1:14" x14ac:dyDescent="0.25">
      <c r="A495">
        <v>2015</v>
      </c>
      <c r="B495" s="2">
        <v>-343.41</v>
      </c>
      <c r="C495" s="2">
        <v>-83.27</v>
      </c>
      <c r="D495" s="2">
        <v>-260.14</v>
      </c>
      <c r="H495" t="str">
        <f t="shared" si="49"/>
        <v>CD.ID.397000 GENERAL PLANT-COMMUNIC</v>
      </c>
      <c r="I495" t="str">
        <f t="shared" si="50"/>
        <v>397000</v>
      </c>
      <c r="J495" t="str">
        <f t="shared" si="51"/>
        <v>106000 CCNC (PP)</v>
      </c>
      <c r="K495">
        <f t="shared" si="52"/>
        <v>2015</v>
      </c>
      <c r="L495">
        <f t="shared" si="53"/>
        <v>-343.41</v>
      </c>
      <c r="M495">
        <f t="shared" si="55"/>
        <v>83.27</v>
      </c>
      <c r="N495" t="str">
        <f t="shared" si="54"/>
        <v>CD.ID</v>
      </c>
    </row>
    <row r="496" spans="1:14" x14ac:dyDescent="0.25">
      <c r="A496" t="s">
        <v>15</v>
      </c>
      <c r="B496" s="2">
        <v>0</v>
      </c>
      <c r="C496" s="2">
        <v>19.829999999999998</v>
      </c>
      <c r="D496" s="2">
        <v>-19.829999999999998</v>
      </c>
      <c r="H496" t="str">
        <f t="shared" si="49"/>
        <v>CD.ID.397000 GENERAL PLANT-COMMUNIC</v>
      </c>
      <c r="I496" t="str">
        <f t="shared" si="50"/>
        <v>397000</v>
      </c>
      <c r="J496" t="str">
        <f t="shared" si="51"/>
        <v>106000 CCNC (PP)</v>
      </c>
      <c r="K496" t="str">
        <f t="shared" si="52"/>
        <v/>
      </c>
      <c r="L496">
        <f t="shared" si="53"/>
        <v>0</v>
      </c>
      <c r="M496">
        <f t="shared" si="55"/>
        <v>-19.829999999999998</v>
      </c>
      <c r="N496" t="str">
        <f t="shared" si="54"/>
        <v>CD.ID</v>
      </c>
    </row>
    <row r="497" spans="1:14" x14ac:dyDescent="0.25">
      <c r="A497" t="s">
        <v>16</v>
      </c>
      <c r="B497" s="2">
        <v>0</v>
      </c>
      <c r="C497" s="2">
        <v>19.829999999999998</v>
      </c>
      <c r="D497" s="2">
        <v>-19.829999999999998</v>
      </c>
      <c r="H497" t="str">
        <f t="shared" si="49"/>
        <v>CD.ID.397000 GENERAL PLANT-COMMUNIC</v>
      </c>
      <c r="I497" t="str">
        <f t="shared" si="50"/>
        <v>397000</v>
      </c>
      <c r="J497" t="str">
        <f t="shared" si="51"/>
        <v>106000 CCNC (PP)</v>
      </c>
      <c r="K497" t="str">
        <f t="shared" si="52"/>
        <v/>
      </c>
      <c r="L497">
        <f t="shared" si="53"/>
        <v>0</v>
      </c>
      <c r="M497">
        <f t="shared" si="55"/>
        <v>-19.829999999999998</v>
      </c>
      <c r="N497" t="str">
        <f t="shared" si="54"/>
        <v>CD.ID</v>
      </c>
    </row>
    <row r="498" spans="1:14" x14ac:dyDescent="0.25">
      <c r="A498" t="s">
        <v>18</v>
      </c>
      <c r="B498" s="2">
        <v>3711193.89</v>
      </c>
      <c r="C498" s="2">
        <v>2375778.75</v>
      </c>
      <c r="D498" s="2">
        <v>1335415.1399999999</v>
      </c>
      <c r="H498" t="str">
        <f t="shared" si="49"/>
        <v>CD.ID.397000 GENERAL PLANT-COMMUNIC</v>
      </c>
      <c r="I498" t="str">
        <f t="shared" si="50"/>
        <v>397000</v>
      </c>
      <c r="J498" t="str">
        <f t="shared" si="51"/>
        <v>106000 CCNC (PP)</v>
      </c>
      <c r="K498" t="str">
        <f t="shared" si="52"/>
        <v/>
      </c>
      <c r="L498">
        <f t="shared" si="53"/>
        <v>3711193.89</v>
      </c>
      <c r="M498">
        <f t="shared" si="55"/>
        <v>-2375778.75</v>
      </c>
      <c r="N498" t="str">
        <f t="shared" si="54"/>
        <v>CD.ID</v>
      </c>
    </row>
    <row r="499" spans="1:14" x14ac:dyDescent="0.25">
      <c r="A499" t="s">
        <v>64</v>
      </c>
      <c r="H499" t="str">
        <f t="shared" si="49"/>
        <v>CD.ID.397000-AFC-GENERAL PLANT-COMM</v>
      </c>
      <c r="I499" t="str">
        <f t="shared" si="50"/>
        <v>397000</v>
      </c>
      <c r="J499" t="str">
        <f t="shared" si="51"/>
        <v>106000 CCNC (PP)</v>
      </c>
      <c r="K499" t="str">
        <f t="shared" si="52"/>
        <v/>
      </c>
      <c r="L499">
        <f t="shared" si="53"/>
        <v>0</v>
      </c>
      <c r="M499">
        <f t="shared" si="55"/>
        <v>0</v>
      </c>
      <c r="N499" t="str">
        <f t="shared" si="54"/>
        <v>CD.ID</v>
      </c>
    </row>
    <row r="500" spans="1:14" x14ac:dyDescent="0.25">
      <c r="A500" t="s">
        <v>21</v>
      </c>
      <c r="H500" t="str">
        <f t="shared" si="49"/>
        <v>CD.ID.397000-AFC-GENERAL PLANT-COMM</v>
      </c>
      <c r="I500" t="str">
        <f t="shared" si="50"/>
        <v>397000</v>
      </c>
      <c r="J500" t="str">
        <f t="shared" si="51"/>
        <v>182332 REG ASSET - AFUDC (PIS)</v>
      </c>
      <c r="K500" t="str">
        <f t="shared" si="52"/>
        <v/>
      </c>
      <c r="L500">
        <f t="shared" si="53"/>
        <v>0</v>
      </c>
      <c r="M500">
        <f t="shared" si="55"/>
        <v>0</v>
      </c>
      <c r="N500" t="str">
        <f t="shared" si="54"/>
        <v>CD.ID</v>
      </c>
    </row>
    <row r="501" spans="1:14" x14ac:dyDescent="0.25">
      <c r="A501" t="s">
        <v>40</v>
      </c>
      <c r="H501" t="str">
        <f t="shared" si="49"/>
        <v>CD.ID.397000-AFC-GENERAL PLANT-COMM</v>
      </c>
      <c r="I501" t="str">
        <f t="shared" si="50"/>
        <v>397000</v>
      </c>
      <c r="J501" t="str">
        <f t="shared" si="51"/>
        <v>182332 REG ASSET - AFUDC (PIS)</v>
      </c>
      <c r="K501" t="str">
        <f t="shared" si="52"/>
        <v/>
      </c>
      <c r="L501">
        <f t="shared" si="53"/>
        <v>0</v>
      </c>
      <c r="M501">
        <f t="shared" si="55"/>
        <v>0</v>
      </c>
      <c r="N501" t="str">
        <f t="shared" si="54"/>
        <v>CD.ID</v>
      </c>
    </row>
    <row r="502" spans="1:14" x14ac:dyDescent="0.25">
      <c r="A502">
        <v>2012</v>
      </c>
      <c r="B502" s="2">
        <v>37.92</v>
      </c>
      <c r="C502" s="2">
        <v>14.79</v>
      </c>
      <c r="D502" s="2">
        <v>23.13</v>
      </c>
      <c r="H502" t="str">
        <f t="shared" si="49"/>
        <v>CD.ID.397000-AFC-GENERAL PLANT-COMM</v>
      </c>
      <c r="I502" t="str">
        <f t="shared" si="50"/>
        <v>397000</v>
      </c>
      <c r="J502" t="str">
        <f t="shared" si="51"/>
        <v>182332 REG ASSET - AFUDC (PIS)</v>
      </c>
      <c r="K502">
        <f t="shared" si="52"/>
        <v>2012</v>
      </c>
      <c r="L502">
        <f t="shared" si="53"/>
        <v>37.92</v>
      </c>
      <c r="M502">
        <f t="shared" si="55"/>
        <v>-14.79</v>
      </c>
      <c r="N502" t="str">
        <f t="shared" si="54"/>
        <v>CD.ID</v>
      </c>
    </row>
    <row r="503" spans="1:14" x14ac:dyDescent="0.25">
      <c r="A503">
        <v>2016</v>
      </c>
      <c r="B503" s="2">
        <v>728.11</v>
      </c>
      <c r="C503" s="2">
        <v>172.1</v>
      </c>
      <c r="D503" s="2">
        <v>556.01</v>
      </c>
      <c r="H503" t="str">
        <f t="shared" si="49"/>
        <v>CD.ID.397000-AFC-GENERAL PLANT-COMM</v>
      </c>
      <c r="I503" t="str">
        <f t="shared" si="50"/>
        <v>397000</v>
      </c>
      <c r="J503" t="str">
        <f t="shared" si="51"/>
        <v>182332 REG ASSET - AFUDC (PIS)</v>
      </c>
      <c r="K503">
        <f t="shared" si="52"/>
        <v>2016</v>
      </c>
      <c r="L503">
        <f t="shared" si="53"/>
        <v>728.11</v>
      </c>
      <c r="M503">
        <f t="shared" si="55"/>
        <v>-172.1</v>
      </c>
      <c r="N503" t="str">
        <f t="shared" si="54"/>
        <v>CD.ID</v>
      </c>
    </row>
    <row r="504" spans="1:14" x14ac:dyDescent="0.25">
      <c r="A504" t="s">
        <v>15</v>
      </c>
      <c r="B504" s="2">
        <v>766.03</v>
      </c>
      <c r="C504" s="2">
        <v>186.89</v>
      </c>
      <c r="D504" s="2">
        <v>579.14</v>
      </c>
      <c r="H504" t="str">
        <f t="shared" si="49"/>
        <v>CD.ID.397000-AFC-GENERAL PLANT-COMM</v>
      </c>
      <c r="I504" t="str">
        <f t="shared" si="50"/>
        <v>397000</v>
      </c>
      <c r="J504" t="str">
        <f t="shared" si="51"/>
        <v>182332 REG ASSET - AFUDC (PIS)</v>
      </c>
      <c r="K504" t="str">
        <f t="shared" si="52"/>
        <v/>
      </c>
      <c r="L504">
        <f t="shared" si="53"/>
        <v>766.03</v>
      </c>
      <c r="M504">
        <f t="shared" si="55"/>
        <v>-186.89</v>
      </c>
      <c r="N504" t="str">
        <f t="shared" si="54"/>
        <v>CD.ID</v>
      </c>
    </row>
    <row r="505" spans="1:14" x14ac:dyDescent="0.25">
      <c r="A505" t="s">
        <v>16</v>
      </c>
      <c r="B505" s="2">
        <v>766.03</v>
      </c>
      <c r="C505" s="2">
        <v>186.89</v>
      </c>
      <c r="D505" s="2">
        <v>579.14</v>
      </c>
      <c r="H505" t="str">
        <f t="shared" si="49"/>
        <v>CD.ID.397000-AFC-GENERAL PLANT-COMM</v>
      </c>
      <c r="I505" t="str">
        <f t="shared" si="50"/>
        <v>397000</v>
      </c>
      <c r="J505" t="str">
        <f t="shared" si="51"/>
        <v>182332 REG ASSET - AFUDC (PIS)</v>
      </c>
      <c r="K505" t="str">
        <f t="shared" si="52"/>
        <v/>
      </c>
      <c r="L505">
        <f t="shared" si="53"/>
        <v>766.03</v>
      </c>
      <c r="M505">
        <f t="shared" si="55"/>
        <v>-186.89</v>
      </c>
      <c r="N505" t="str">
        <f t="shared" si="54"/>
        <v>CD.ID</v>
      </c>
    </row>
    <row r="506" spans="1:14" x14ac:dyDescent="0.25">
      <c r="A506" t="s">
        <v>18</v>
      </c>
      <c r="B506" s="2">
        <v>766.03</v>
      </c>
      <c r="C506" s="2">
        <v>186.89</v>
      </c>
      <c r="D506" s="2">
        <v>579.14</v>
      </c>
      <c r="H506" t="str">
        <f t="shared" si="49"/>
        <v>CD.ID.397000-AFC-GENERAL PLANT-COMM</v>
      </c>
      <c r="I506" t="str">
        <f t="shared" si="50"/>
        <v>397000</v>
      </c>
      <c r="J506" t="str">
        <f t="shared" si="51"/>
        <v>182332 REG ASSET - AFUDC (PIS)</v>
      </c>
      <c r="K506" t="str">
        <f t="shared" si="52"/>
        <v/>
      </c>
      <c r="L506">
        <f t="shared" si="53"/>
        <v>766.03</v>
      </c>
      <c r="M506">
        <f t="shared" si="55"/>
        <v>-186.89</v>
      </c>
      <c r="N506" t="str">
        <f t="shared" si="54"/>
        <v>CD.ID</v>
      </c>
    </row>
    <row r="507" spans="1:14" x14ac:dyDescent="0.25">
      <c r="A507" t="s">
        <v>65</v>
      </c>
      <c r="H507" t="str">
        <f t="shared" si="49"/>
        <v>CD.ID.398000 GENERAL PLANT-MISC EQU</v>
      </c>
      <c r="I507" t="str">
        <f t="shared" si="50"/>
        <v>398000</v>
      </c>
      <c r="J507" t="str">
        <f t="shared" si="51"/>
        <v>182332 REG ASSET - AFUDC (PIS)</v>
      </c>
      <c r="K507" t="str">
        <f t="shared" si="52"/>
        <v/>
      </c>
      <c r="L507">
        <f t="shared" si="53"/>
        <v>0</v>
      </c>
      <c r="M507">
        <f t="shared" si="55"/>
        <v>0</v>
      </c>
      <c r="N507" t="str">
        <f t="shared" si="54"/>
        <v>CD.ID</v>
      </c>
    </row>
    <row r="508" spans="1:14" x14ac:dyDescent="0.25">
      <c r="A508" t="s">
        <v>13</v>
      </c>
      <c r="H508" t="str">
        <f t="shared" si="49"/>
        <v>CD.ID.398000 GENERAL PLANT-MISC EQU</v>
      </c>
      <c r="I508" t="str">
        <f t="shared" si="50"/>
        <v>398000</v>
      </c>
      <c r="J508" t="str">
        <f t="shared" si="51"/>
        <v>101000 PLANT IN SERVICE OWNED</v>
      </c>
      <c r="K508" t="str">
        <f t="shared" si="52"/>
        <v/>
      </c>
      <c r="L508">
        <f t="shared" si="53"/>
        <v>0</v>
      </c>
      <c r="M508">
        <f t="shared" si="55"/>
        <v>0</v>
      </c>
      <c r="N508" t="str">
        <f t="shared" si="54"/>
        <v>CD.ID</v>
      </c>
    </row>
    <row r="509" spans="1:14" x14ac:dyDescent="0.25">
      <c r="A509" t="s">
        <v>46</v>
      </c>
      <c r="H509" t="str">
        <f t="shared" si="49"/>
        <v>CD.ID.398000 GENERAL PLANT-MISC EQU</v>
      </c>
      <c r="I509" t="str">
        <f t="shared" si="50"/>
        <v>398000</v>
      </c>
      <c r="J509" t="str">
        <f t="shared" si="51"/>
        <v>101000 PLANT IN SERVICE OWNED</v>
      </c>
      <c r="K509" t="str">
        <f t="shared" si="52"/>
        <v/>
      </c>
      <c r="L509">
        <f t="shared" si="53"/>
        <v>0</v>
      </c>
      <c r="M509">
        <f t="shared" si="55"/>
        <v>0</v>
      </c>
      <c r="N509" t="str">
        <f t="shared" si="54"/>
        <v>CD.ID</v>
      </c>
    </row>
    <row r="510" spans="1:14" x14ac:dyDescent="0.25">
      <c r="A510">
        <v>2013</v>
      </c>
      <c r="B510" s="2">
        <v>4005.67</v>
      </c>
      <c r="C510" s="2">
        <v>4005.64</v>
      </c>
      <c r="D510" s="2">
        <v>0.03</v>
      </c>
      <c r="H510" t="str">
        <f t="shared" si="49"/>
        <v>CD.ID.398000 GENERAL PLANT-MISC EQU</v>
      </c>
      <c r="I510" t="str">
        <f t="shared" si="50"/>
        <v>398000</v>
      </c>
      <c r="J510" t="str">
        <f t="shared" si="51"/>
        <v>101000 PLANT IN SERVICE OWNED</v>
      </c>
      <c r="K510">
        <f t="shared" si="52"/>
        <v>2013</v>
      </c>
      <c r="L510">
        <f t="shared" si="53"/>
        <v>4005.67</v>
      </c>
      <c r="M510">
        <f t="shared" si="55"/>
        <v>-4005.64</v>
      </c>
      <c r="N510" t="str">
        <f t="shared" si="54"/>
        <v>CD.ID</v>
      </c>
    </row>
    <row r="511" spans="1:14" x14ac:dyDescent="0.25">
      <c r="A511">
        <v>2017</v>
      </c>
      <c r="B511" s="2">
        <v>4567.5</v>
      </c>
      <c r="C511" s="2">
        <v>4223.6000000000004</v>
      </c>
      <c r="D511" s="2">
        <v>343.9</v>
      </c>
      <c r="H511" t="str">
        <f t="shared" si="49"/>
        <v>CD.ID.398000 GENERAL PLANT-MISC EQU</v>
      </c>
      <c r="I511" t="str">
        <f t="shared" si="50"/>
        <v>398000</v>
      </c>
      <c r="J511" t="str">
        <f t="shared" si="51"/>
        <v>101000 PLANT IN SERVICE OWNED</v>
      </c>
      <c r="K511">
        <f t="shared" si="52"/>
        <v>2017</v>
      </c>
      <c r="L511">
        <f t="shared" si="53"/>
        <v>4567.5</v>
      </c>
      <c r="M511">
        <f t="shared" si="55"/>
        <v>-4223.6000000000004</v>
      </c>
      <c r="N511" t="str">
        <f t="shared" si="54"/>
        <v>CD.ID</v>
      </c>
    </row>
    <row r="512" spans="1:14" x14ac:dyDescent="0.25">
      <c r="A512" t="s">
        <v>15</v>
      </c>
      <c r="B512" s="2">
        <v>8573.17</v>
      </c>
      <c r="C512" s="2">
        <v>8229.24</v>
      </c>
      <c r="D512" s="2">
        <v>343.93</v>
      </c>
      <c r="H512" t="str">
        <f t="shared" si="49"/>
        <v>CD.ID.398000 GENERAL PLANT-MISC EQU</v>
      </c>
      <c r="I512" t="str">
        <f t="shared" si="50"/>
        <v>398000</v>
      </c>
      <c r="J512" t="str">
        <f t="shared" si="51"/>
        <v>101000 PLANT IN SERVICE OWNED</v>
      </c>
      <c r="K512" t="str">
        <f t="shared" si="52"/>
        <v/>
      </c>
      <c r="L512">
        <f t="shared" si="53"/>
        <v>8573.17</v>
      </c>
      <c r="M512">
        <f t="shared" si="55"/>
        <v>-8229.24</v>
      </c>
      <c r="N512" t="str">
        <f t="shared" si="54"/>
        <v>CD.ID</v>
      </c>
    </row>
    <row r="513" spans="1:14" x14ac:dyDescent="0.25">
      <c r="A513" t="s">
        <v>16</v>
      </c>
      <c r="B513" s="2">
        <v>8573.17</v>
      </c>
      <c r="C513" s="2">
        <v>8229.24</v>
      </c>
      <c r="D513" s="2">
        <v>343.93</v>
      </c>
      <c r="H513" t="str">
        <f t="shared" si="49"/>
        <v>CD.ID.398000 GENERAL PLANT-MISC EQU</v>
      </c>
      <c r="I513" t="str">
        <f t="shared" si="50"/>
        <v>398000</v>
      </c>
      <c r="J513" t="str">
        <f t="shared" si="51"/>
        <v>101000 PLANT IN SERVICE OWNED</v>
      </c>
      <c r="K513" t="str">
        <f t="shared" si="52"/>
        <v/>
      </c>
      <c r="L513">
        <f t="shared" si="53"/>
        <v>8573.17</v>
      </c>
      <c r="M513">
        <f t="shared" si="55"/>
        <v>-8229.24</v>
      </c>
      <c r="N513" t="str">
        <f t="shared" si="54"/>
        <v>CD.ID</v>
      </c>
    </row>
    <row r="514" spans="1:14" x14ac:dyDescent="0.25">
      <c r="A514" t="s">
        <v>18</v>
      </c>
      <c r="B514" s="2">
        <v>8573.17</v>
      </c>
      <c r="C514" s="2">
        <v>8229.24</v>
      </c>
      <c r="D514" s="2">
        <v>343.93</v>
      </c>
      <c r="H514" t="str">
        <f t="shared" si="49"/>
        <v>CD.ID.398000 GENERAL PLANT-MISC EQU</v>
      </c>
      <c r="I514" t="str">
        <f t="shared" si="50"/>
        <v>398000</v>
      </c>
      <c r="J514" t="str">
        <f t="shared" si="51"/>
        <v>101000 PLANT IN SERVICE OWNED</v>
      </c>
      <c r="K514" t="str">
        <f t="shared" si="52"/>
        <v/>
      </c>
      <c r="L514">
        <f t="shared" si="53"/>
        <v>8573.17</v>
      </c>
      <c r="M514">
        <f t="shared" si="55"/>
        <v>-8229.24</v>
      </c>
      <c r="N514" t="str">
        <f t="shared" si="54"/>
        <v>CD.ID</v>
      </c>
    </row>
    <row r="515" spans="1:14" x14ac:dyDescent="0.25">
      <c r="A515" t="s">
        <v>66</v>
      </c>
      <c r="H515" t="str">
        <f t="shared" si="49"/>
        <v>CD.WA.391000 GENERAL PLANT-OFFICE F</v>
      </c>
      <c r="I515" t="str">
        <f t="shared" si="50"/>
        <v>391000</v>
      </c>
      <c r="J515" t="str">
        <f t="shared" si="51"/>
        <v>101000 PLANT IN SERVICE OWNED</v>
      </c>
      <c r="K515" t="str">
        <f t="shared" si="52"/>
        <v/>
      </c>
      <c r="L515">
        <f t="shared" si="53"/>
        <v>0</v>
      </c>
      <c r="M515">
        <f t="shared" si="55"/>
        <v>0</v>
      </c>
      <c r="N515" t="str">
        <f t="shared" si="54"/>
        <v>CD.WA</v>
      </c>
    </row>
    <row r="516" spans="1:14" x14ac:dyDescent="0.25">
      <c r="A516" t="s">
        <v>13</v>
      </c>
      <c r="H516" t="str">
        <f t="shared" si="49"/>
        <v>CD.WA.391000 GENERAL PLANT-OFFICE F</v>
      </c>
      <c r="I516" t="str">
        <f t="shared" si="50"/>
        <v>391000</v>
      </c>
      <c r="J516" t="str">
        <f t="shared" si="51"/>
        <v>101000 PLANT IN SERVICE OWNED</v>
      </c>
      <c r="K516" t="str">
        <f t="shared" si="52"/>
        <v/>
      </c>
      <c r="L516">
        <f t="shared" si="53"/>
        <v>0</v>
      </c>
      <c r="M516">
        <f t="shared" si="55"/>
        <v>0</v>
      </c>
      <c r="N516" t="str">
        <f t="shared" si="54"/>
        <v>CD.WA</v>
      </c>
    </row>
    <row r="517" spans="1:14" x14ac:dyDescent="0.25">
      <c r="A517" t="s">
        <v>14</v>
      </c>
      <c r="H517" t="str">
        <f t="shared" si="49"/>
        <v>CD.WA.391000 GENERAL PLANT-OFFICE F</v>
      </c>
      <c r="I517" t="str">
        <f t="shared" si="50"/>
        <v>391000</v>
      </c>
      <c r="J517" t="str">
        <f t="shared" si="51"/>
        <v>101000 PLANT IN SERVICE OWNED</v>
      </c>
      <c r="K517" t="str">
        <f t="shared" si="52"/>
        <v/>
      </c>
      <c r="L517">
        <f t="shared" si="53"/>
        <v>0</v>
      </c>
      <c r="M517">
        <f t="shared" si="55"/>
        <v>0</v>
      </c>
      <c r="N517" t="str">
        <f t="shared" si="54"/>
        <v>CD.WA</v>
      </c>
    </row>
    <row r="518" spans="1:14" x14ac:dyDescent="0.25">
      <c r="A518">
        <v>2018</v>
      </c>
      <c r="B518" s="2">
        <v>5615.91</v>
      </c>
      <c r="C518" s="2">
        <v>2226.65</v>
      </c>
      <c r="D518" s="2">
        <v>3389.26</v>
      </c>
      <c r="H518" t="str">
        <f t="shared" si="49"/>
        <v>CD.WA.391000 GENERAL PLANT-OFFICE F</v>
      </c>
      <c r="I518" t="str">
        <f t="shared" si="50"/>
        <v>391000</v>
      </c>
      <c r="J518" t="str">
        <f t="shared" si="51"/>
        <v>101000 PLANT IN SERVICE OWNED</v>
      </c>
      <c r="K518">
        <f t="shared" si="52"/>
        <v>2018</v>
      </c>
      <c r="L518">
        <f t="shared" si="53"/>
        <v>5615.91</v>
      </c>
      <c r="M518">
        <f t="shared" si="55"/>
        <v>-2226.65</v>
      </c>
      <c r="N518" t="str">
        <f t="shared" si="54"/>
        <v>CD.WA</v>
      </c>
    </row>
    <row r="519" spans="1:14" x14ac:dyDescent="0.25">
      <c r="A519" t="s">
        <v>15</v>
      </c>
      <c r="B519" s="2">
        <v>5615.91</v>
      </c>
      <c r="C519" s="2">
        <v>2226.65</v>
      </c>
      <c r="D519" s="2">
        <v>3389.26</v>
      </c>
      <c r="H519" t="str">
        <f t="shared" si="49"/>
        <v>CD.WA.391000 GENERAL PLANT-OFFICE F</v>
      </c>
      <c r="I519" t="str">
        <f t="shared" si="50"/>
        <v>391000</v>
      </c>
      <c r="J519" t="str">
        <f t="shared" si="51"/>
        <v>101000 PLANT IN SERVICE OWNED</v>
      </c>
      <c r="K519" t="str">
        <f t="shared" si="52"/>
        <v/>
      </c>
      <c r="L519">
        <f t="shared" si="53"/>
        <v>5615.91</v>
      </c>
      <c r="M519">
        <f t="shared" si="55"/>
        <v>-2226.65</v>
      </c>
      <c r="N519" t="str">
        <f t="shared" si="54"/>
        <v>CD.WA</v>
      </c>
    </row>
    <row r="520" spans="1:14" x14ac:dyDescent="0.25">
      <c r="A520" t="s">
        <v>16</v>
      </c>
      <c r="B520" s="2">
        <v>5615.91</v>
      </c>
      <c r="C520" s="2">
        <v>2226.65</v>
      </c>
      <c r="D520" s="2">
        <v>3389.26</v>
      </c>
      <c r="H520" t="str">
        <f t="shared" si="49"/>
        <v>CD.WA.391000 GENERAL PLANT-OFFICE F</v>
      </c>
      <c r="I520" t="str">
        <f t="shared" si="50"/>
        <v>391000</v>
      </c>
      <c r="J520" t="str">
        <f t="shared" si="51"/>
        <v>101000 PLANT IN SERVICE OWNED</v>
      </c>
      <c r="K520" t="str">
        <f t="shared" si="52"/>
        <v/>
      </c>
      <c r="L520">
        <f t="shared" si="53"/>
        <v>5615.91</v>
      </c>
      <c r="M520">
        <f t="shared" si="55"/>
        <v>-2226.65</v>
      </c>
      <c r="N520" t="str">
        <f t="shared" si="54"/>
        <v>CD.WA</v>
      </c>
    </row>
    <row r="521" spans="1:14" x14ac:dyDescent="0.25">
      <c r="A521" t="s">
        <v>18</v>
      </c>
      <c r="B521" s="2">
        <v>5615.91</v>
      </c>
      <c r="C521" s="2">
        <v>2226.65</v>
      </c>
      <c r="D521" s="2">
        <v>3389.26</v>
      </c>
      <c r="H521" t="str">
        <f t="shared" si="49"/>
        <v>CD.WA.391000 GENERAL PLANT-OFFICE F</v>
      </c>
      <c r="I521" t="str">
        <f t="shared" si="50"/>
        <v>391000</v>
      </c>
      <c r="J521" t="str">
        <f t="shared" si="51"/>
        <v>101000 PLANT IN SERVICE OWNED</v>
      </c>
      <c r="K521" t="str">
        <f t="shared" si="52"/>
        <v/>
      </c>
      <c r="L521">
        <f t="shared" si="53"/>
        <v>5615.91</v>
      </c>
      <c r="M521">
        <f t="shared" si="55"/>
        <v>-2226.65</v>
      </c>
      <c r="N521" t="str">
        <f t="shared" si="54"/>
        <v>CD.WA</v>
      </c>
    </row>
    <row r="522" spans="1:14" x14ac:dyDescent="0.25">
      <c r="A522" t="s">
        <v>67</v>
      </c>
      <c r="H522" t="str">
        <f t="shared" si="49"/>
        <v>CD.WA.391100 GENERAL PLANT - COMPUT</v>
      </c>
      <c r="I522" t="str">
        <f t="shared" si="50"/>
        <v>391100</v>
      </c>
      <c r="J522" t="str">
        <f t="shared" si="51"/>
        <v>101000 PLANT IN SERVICE OWNED</v>
      </c>
      <c r="K522" t="str">
        <f t="shared" si="52"/>
        <v/>
      </c>
      <c r="L522">
        <f t="shared" si="53"/>
        <v>0</v>
      </c>
      <c r="M522">
        <f t="shared" si="55"/>
        <v>0</v>
      </c>
      <c r="N522" t="str">
        <f t="shared" si="54"/>
        <v>CD.WA</v>
      </c>
    </row>
    <row r="523" spans="1:14" x14ac:dyDescent="0.25">
      <c r="A523" t="s">
        <v>13</v>
      </c>
      <c r="H523" t="str">
        <f t="shared" si="49"/>
        <v>CD.WA.391100 GENERAL PLANT - COMPUT</v>
      </c>
      <c r="I523" t="str">
        <f t="shared" si="50"/>
        <v>391100</v>
      </c>
      <c r="J523" t="str">
        <f t="shared" si="51"/>
        <v>101000 PLANT IN SERVICE OWNED</v>
      </c>
      <c r="K523" t="str">
        <f t="shared" si="52"/>
        <v/>
      </c>
      <c r="L523">
        <f t="shared" si="53"/>
        <v>0</v>
      </c>
      <c r="M523">
        <f t="shared" si="55"/>
        <v>0</v>
      </c>
      <c r="N523" t="str">
        <f t="shared" si="54"/>
        <v>CD.WA</v>
      </c>
    </row>
    <row r="524" spans="1:14" x14ac:dyDescent="0.25">
      <c r="A524" t="s">
        <v>23</v>
      </c>
      <c r="H524" t="str">
        <f t="shared" si="49"/>
        <v>CD.WA.391100 GENERAL PLANT - COMPUT</v>
      </c>
      <c r="I524" t="str">
        <f t="shared" si="50"/>
        <v>391100</v>
      </c>
      <c r="J524" t="str">
        <f t="shared" si="51"/>
        <v>101000 PLANT IN SERVICE OWNED</v>
      </c>
      <c r="K524" t="str">
        <f t="shared" si="52"/>
        <v/>
      </c>
      <c r="L524">
        <f t="shared" si="53"/>
        <v>0</v>
      </c>
      <c r="M524">
        <f t="shared" si="55"/>
        <v>0</v>
      </c>
      <c r="N524" t="str">
        <f t="shared" si="54"/>
        <v>CD.WA</v>
      </c>
    </row>
    <row r="525" spans="1:14" x14ac:dyDescent="0.25">
      <c r="A525">
        <v>2016</v>
      </c>
      <c r="B525" s="2">
        <v>360424.62</v>
      </c>
      <c r="C525" s="2">
        <v>360424.62</v>
      </c>
      <c r="D525" s="2">
        <v>0</v>
      </c>
      <c r="H525" t="str">
        <f t="shared" ref="H525:H588" si="56">IF(LEFT(A525,3)="CD.",A525,H524)</f>
        <v>CD.WA.391100 GENERAL PLANT - COMPUT</v>
      </c>
      <c r="I525" t="str">
        <f t="shared" ref="I525:I588" si="57">MID(H525,7,6)</f>
        <v>391100</v>
      </c>
      <c r="J525" t="str">
        <f t="shared" ref="J525:J588" si="58">IFERROR(IF(_xlfn.NUMBERVALUE(LEFT(A525,6))&gt;=101000,A525,J524),J524)</f>
        <v>101000 PLANT IN SERVICE OWNED</v>
      </c>
      <c r="K525">
        <f t="shared" ref="K525:K588" si="59">IFERROR(IF(A525&lt;=2021,A525,""),"-")</f>
        <v>2016</v>
      </c>
      <c r="L525">
        <f t="shared" ref="L525:L588" si="60">B525</f>
        <v>360424.62</v>
      </c>
      <c r="M525">
        <f t="shared" si="55"/>
        <v>-360424.62</v>
      </c>
      <c r="N525" t="str">
        <f t="shared" ref="N525:N588" si="61">LEFT(H525,5)</f>
        <v>CD.WA</v>
      </c>
    </row>
    <row r="526" spans="1:14" x14ac:dyDescent="0.25">
      <c r="A526">
        <v>2018</v>
      </c>
      <c r="B526" s="2">
        <v>253606.42</v>
      </c>
      <c r="C526" s="2">
        <v>152749.99</v>
      </c>
      <c r="D526" s="2">
        <v>100856.43</v>
      </c>
      <c r="H526" t="str">
        <f t="shared" si="56"/>
        <v>CD.WA.391100 GENERAL PLANT - COMPUT</v>
      </c>
      <c r="I526" t="str">
        <f t="shared" si="57"/>
        <v>391100</v>
      </c>
      <c r="J526" t="str">
        <f t="shared" si="58"/>
        <v>101000 PLANT IN SERVICE OWNED</v>
      </c>
      <c r="K526">
        <f t="shared" si="59"/>
        <v>2018</v>
      </c>
      <c r="L526">
        <f t="shared" si="60"/>
        <v>253606.42</v>
      </c>
      <c r="M526">
        <f t="shared" ref="M526:M589" si="62">-C526</f>
        <v>-152749.99</v>
      </c>
      <c r="N526" t="str">
        <f t="shared" si="61"/>
        <v>CD.WA</v>
      </c>
    </row>
    <row r="527" spans="1:14" x14ac:dyDescent="0.25">
      <c r="A527">
        <v>2019</v>
      </c>
      <c r="B527" s="2">
        <v>283102.40000000002</v>
      </c>
      <c r="C527" s="2">
        <v>167489.82</v>
      </c>
      <c r="D527" s="2">
        <v>115612.58</v>
      </c>
      <c r="H527" t="str">
        <f t="shared" si="56"/>
        <v>CD.WA.391100 GENERAL PLANT - COMPUT</v>
      </c>
      <c r="I527" t="str">
        <f t="shared" si="57"/>
        <v>391100</v>
      </c>
      <c r="J527" t="str">
        <f t="shared" si="58"/>
        <v>101000 PLANT IN SERVICE OWNED</v>
      </c>
      <c r="K527">
        <f t="shared" si="59"/>
        <v>2019</v>
      </c>
      <c r="L527">
        <f t="shared" si="60"/>
        <v>283102.40000000002</v>
      </c>
      <c r="M527">
        <f t="shared" si="62"/>
        <v>-167489.82</v>
      </c>
      <c r="N527" t="str">
        <f t="shared" si="61"/>
        <v>CD.WA</v>
      </c>
    </row>
    <row r="528" spans="1:14" x14ac:dyDescent="0.25">
      <c r="A528" t="s">
        <v>15</v>
      </c>
      <c r="B528" s="2">
        <v>897133.44</v>
      </c>
      <c r="C528" s="2">
        <v>680664.43</v>
      </c>
      <c r="D528" s="2">
        <v>216469.01</v>
      </c>
      <c r="H528" t="str">
        <f t="shared" si="56"/>
        <v>CD.WA.391100 GENERAL PLANT - COMPUT</v>
      </c>
      <c r="I528" t="str">
        <f t="shared" si="57"/>
        <v>391100</v>
      </c>
      <c r="J528" t="str">
        <f t="shared" si="58"/>
        <v>101000 PLANT IN SERVICE OWNED</v>
      </c>
      <c r="K528" t="str">
        <f t="shared" si="59"/>
        <v/>
      </c>
      <c r="L528">
        <f t="shared" si="60"/>
        <v>897133.44</v>
      </c>
      <c r="M528">
        <f t="shared" si="62"/>
        <v>-680664.43</v>
      </c>
      <c r="N528" t="str">
        <f t="shared" si="61"/>
        <v>CD.WA</v>
      </c>
    </row>
    <row r="529" spans="1:14" x14ac:dyDescent="0.25">
      <c r="A529" t="s">
        <v>16</v>
      </c>
      <c r="B529" s="2">
        <v>897133.44</v>
      </c>
      <c r="C529" s="2">
        <v>680664.43</v>
      </c>
      <c r="D529" s="2">
        <v>216469.01</v>
      </c>
      <c r="H529" t="str">
        <f t="shared" si="56"/>
        <v>CD.WA.391100 GENERAL PLANT - COMPUT</v>
      </c>
      <c r="I529" t="str">
        <f t="shared" si="57"/>
        <v>391100</v>
      </c>
      <c r="J529" t="str">
        <f t="shared" si="58"/>
        <v>101000 PLANT IN SERVICE OWNED</v>
      </c>
      <c r="K529" t="str">
        <f t="shared" si="59"/>
        <v/>
      </c>
      <c r="L529">
        <f t="shared" si="60"/>
        <v>897133.44</v>
      </c>
      <c r="M529">
        <f t="shared" si="62"/>
        <v>-680664.43</v>
      </c>
      <c r="N529" t="str">
        <f t="shared" si="61"/>
        <v>CD.WA</v>
      </c>
    </row>
    <row r="530" spans="1:14" x14ac:dyDescent="0.25">
      <c r="A530" t="s">
        <v>18</v>
      </c>
      <c r="B530" s="2">
        <v>897133.44</v>
      </c>
      <c r="C530" s="2">
        <v>680664.43</v>
      </c>
      <c r="D530" s="2">
        <v>216469.01</v>
      </c>
      <c r="H530" t="str">
        <f t="shared" si="56"/>
        <v>CD.WA.391100 GENERAL PLANT - COMPUT</v>
      </c>
      <c r="I530" t="str">
        <f t="shared" si="57"/>
        <v>391100</v>
      </c>
      <c r="J530" t="str">
        <f t="shared" si="58"/>
        <v>101000 PLANT IN SERVICE OWNED</v>
      </c>
      <c r="K530" t="str">
        <f t="shared" si="59"/>
        <v/>
      </c>
      <c r="L530">
        <f t="shared" si="60"/>
        <v>897133.44</v>
      </c>
      <c r="M530">
        <f t="shared" si="62"/>
        <v>-680664.43</v>
      </c>
      <c r="N530" t="str">
        <f t="shared" si="61"/>
        <v>CD.WA</v>
      </c>
    </row>
    <row r="531" spans="1:14" x14ac:dyDescent="0.25">
      <c r="A531" t="s">
        <v>68</v>
      </c>
      <c r="H531" t="str">
        <f t="shared" si="56"/>
        <v>CD.WA.391100-AFC-GENERAL PLANT - CO</v>
      </c>
      <c r="I531" t="str">
        <f t="shared" si="57"/>
        <v>391100</v>
      </c>
      <c r="J531" t="str">
        <f t="shared" si="58"/>
        <v>101000 PLANT IN SERVICE OWNED</v>
      </c>
      <c r="K531" t="str">
        <f t="shared" si="59"/>
        <v/>
      </c>
      <c r="L531">
        <f t="shared" si="60"/>
        <v>0</v>
      </c>
      <c r="M531">
        <f t="shared" si="62"/>
        <v>0</v>
      </c>
      <c r="N531" t="str">
        <f t="shared" si="61"/>
        <v>CD.WA</v>
      </c>
    </row>
    <row r="532" spans="1:14" x14ac:dyDescent="0.25">
      <c r="A532" t="s">
        <v>21</v>
      </c>
      <c r="H532" t="str">
        <f t="shared" si="56"/>
        <v>CD.WA.391100-AFC-GENERAL PLANT - CO</v>
      </c>
      <c r="I532" t="str">
        <f t="shared" si="57"/>
        <v>391100</v>
      </c>
      <c r="J532" t="str">
        <f t="shared" si="58"/>
        <v>182332 REG ASSET - AFUDC (PIS)</v>
      </c>
      <c r="K532" t="str">
        <f t="shared" si="59"/>
        <v/>
      </c>
      <c r="L532">
        <f t="shared" si="60"/>
        <v>0</v>
      </c>
      <c r="M532">
        <f t="shared" si="62"/>
        <v>0</v>
      </c>
      <c r="N532" t="str">
        <f t="shared" si="61"/>
        <v>CD.WA</v>
      </c>
    </row>
    <row r="533" spans="1:14" x14ac:dyDescent="0.25">
      <c r="A533" t="s">
        <v>23</v>
      </c>
      <c r="H533" t="str">
        <f t="shared" si="56"/>
        <v>CD.WA.391100-AFC-GENERAL PLANT - CO</v>
      </c>
      <c r="I533" t="str">
        <f t="shared" si="57"/>
        <v>391100</v>
      </c>
      <c r="J533" t="str">
        <f t="shared" si="58"/>
        <v>182332 REG ASSET - AFUDC (PIS)</v>
      </c>
      <c r="K533" t="str">
        <f t="shared" si="59"/>
        <v/>
      </c>
      <c r="L533">
        <f t="shared" si="60"/>
        <v>0</v>
      </c>
      <c r="M533">
        <f t="shared" si="62"/>
        <v>0</v>
      </c>
      <c r="N533" t="str">
        <f t="shared" si="61"/>
        <v>CD.WA</v>
      </c>
    </row>
    <row r="534" spans="1:14" x14ac:dyDescent="0.25">
      <c r="A534">
        <v>2016</v>
      </c>
      <c r="B534" s="2">
        <v>18195.55</v>
      </c>
      <c r="C534" s="2">
        <v>18195.55</v>
      </c>
      <c r="D534" s="2">
        <v>0</v>
      </c>
      <c r="H534" t="str">
        <f t="shared" si="56"/>
        <v>CD.WA.391100-AFC-GENERAL PLANT - CO</v>
      </c>
      <c r="I534" t="str">
        <f t="shared" si="57"/>
        <v>391100</v>
      </c>
      <c r="J534" t="str">
        <f t="shared" si="58"/>
        <v>182332 REG ASSET - AFUDC (PIS)</v>
      </c>
      <c r="K534">
        <f t="shared" si="59"/>
        <v>2016</v>
      </c>
      <c r="L534">
        <f t="shared" si="60"/>
        <v>18195.55</v>
      </c>
      <c r="M534">
        <f t="shared" si="62"/>
        <v>-18195.55</v>
      </c>
      <c r="N534" t="str">
        <f t="shared" si="61"/>
        <v>CD.WA</v>
      </c>
    </row>
    <row r="535" spans="1:14" x14ac:dyDescent="0.25">
      <c r="A535">
        <v>2017</v>
      </c>
      <c r="B535" s="2">
        <v>12817.74</v>
      </c>
      <c r="C535" s="2">
        <v>10558.97</v>
      </c>
      <c r="D535" s="2">
        <v>2258.77</v>
      </c>
      <c r="H535" t="str">
        <f t="shared" si="56"/>
        <v>CD.WA.391100-AFC-GENERAL PLANT - CO</v>
      </c>
      <c r="I535" t="str">
        <f t="shared" si="57"/>
        <v>391100</v>
      </c>
      <c r="J535" t="str">
        <f t="shared" si="58"/>
        <v>182332 REG ASSET - AFUDC (PIS)</v>
      </c>
      <c r="K535">
        <f t="shared" si="59"/>
        <v>2017</v>
      </c>
      <c r="L535">
        <f t="shared" si="60"/>
        <v>12817.74</v>
      </c>
      <c r="M535">
        <f t="shared" si="62"/>
        <v>-10558.97</v>
      </c>
      <c r="N535" t="str">
        <f t="shared" si="61"/>
        <v>CD.WA</v>
      </c>
    </row>
    <row r="536" spans="1:14" x14ac:dyDescent="0.25">
      <c r="A536">
        <v>2018</v>
      </c>
      <c r="B536" s="2">
        <v>36816.959999999999</v>
      </c>
      <c r="C536" s="2">
        <v>22175.27</v>
      </c>
      <c r="D536" s="2">
        <v>14641.69</v>
      </c>
      <c r="H536" t="str">
        <f t="shared" si="56"/>
        <v>CD.WA.391100-AFC-GENERAL PLANT - CO</v>
      </c>
      <c r="I536" t="str">
        <f t="shared" si="57"/>
        <v>391100</v>
      </c>
      <c r="J536" t="str">
        <f t="shared" si="58"/>
        <v>182332 REG ASSET - AFUDC (PIS)</v>
      </c>
      <c r="K536">
        <f t="shared" si="59"/>
        <v>2018</v>
      </c>
      <c r="L536">
        <f t="shared" si="60"/>
        <v>36816.959999999999</v>
      </c>
      <c r="M536">
        <f t="shared" si="62"/>
        <v>-22175.27</v>
      </c>
      <c r="N536" t="str">
        <f t="shared" si="61"/>
        <v>CD.WA</v>
      </c>
    </row>
    <row r="537" spans="1:14" x14ac:dyDescent="0.25">
      <c r="A537">
        <v>2019</v>
      </c>
      <c r="B537" s="2">
        <v>795.1</v>
      </c>
      <c r="C537" s="2">
        <v>388.88</v>
      </c>
      <c r="D537" s="2">
        <v>406.22</v>
      </c>
      <c r="H537" t="str">
        <f t="shared" si="56"/>
        <v>CD.WA.391100-AFC-GENERAL PLANT - CO</v>
      </c>
      <c r="I537" t="str">
        <f t="shared" si="57"/>
        <v>391100</v>
      </c>
      <c r="J537" t="str">
        <f t="shared" si="58"/>
        <v>182332 REG ASSET - AFUDC (PIS)</v>
      </c>
      <c r="K537">
        <f t="shared" si="59"/>
        <v>2019</v>
      </c>
      <c r="L537">
        <f t="shared" si="60"/>
        <v>795.1</v>
      </c>
      <c r="M537">
        <f t="shared" si="62"/>
        <v>-388.88</v>
      </c>
      <c r="N537" t="str">
        <f t="shared" si="61"/>
        <v>CD.WA</v>
      </c>
    </row>
    <row r="538" spans="1:14" x14ac:dyDescent="0.25">
      <c r="A538" t="s">
        <v>15</v>
      </c>
      <c r="B538" s="2">
        <v>68625.350000000006</v>
      </c>
      <c r="C538" s="2">
        <v>51318.67</v>
      </c>
      <c r="D538" s="2">
        <v>17306.68</v>
      </c>
      <c r="H538" t="str">
        <f t="shared" si="56"/>
        <v>CD.WA.391100-AFC-GENERAL PLANT - CO</v>
      </c>
      <c r="I538" t="str">
        <f t="shared" si="57"/>
        <v>391100</v>
      </c>
      <c r="J538" t="str">
        <f t="shared" si="58"/>
        <v>182332 REG ASSET - AFUDC (PIS)</v>
      </c>
      <c r="K538" t="str">
        <f t="shared" si="59"/>
        <v/>
      </c>
      <c r="L538">
        <f t="shared" si="60"/>
        <v>68625.350000000006</v>
      </c>
      <c r="M538">
        <f t="shared" si="62"/>
        <v>-51318.67</v>
      </c>
      <c r="N538" t="str">
        <f t="shared" si="61"/>
        <v>CD.WA</v>
      </c>
    </row>
    <row r="539" spans="1:14" x14ac:dyDescent="0.25">
      <c r="A539" t="s">
        <v>16</v>
      </c>
      <c r="B539" s="2">
        <v>68625.350000000006</v>
      </c>
      <c r="C539" s="2">
        <v>51318.67</v>
      </c>
      <c r="D539" s="2">
        <v>17306.68</v>
      </c>
      <c r="H539" t="str">
        <f t="shared" si="56"/>
        <v>CD.WA.391100-AFC-GENERAL PLANT - CO</v>
      </c>
      <c r="I539" t="str">
        <f t="shared" si="57"/>
        <v>391100</v>
      </c>
      <c r="J539" t="str">
        <f t="shared" si="58"/>
        <v>182332 REG ASSET - AFUDC (PIS)</v>
      </c>
      <c r="K539" t="str">
        <f t="shared" si="59"/>
        <v/>
      </c>
      <c r="L539">
        <f t="shared" si="60"/>
        <v>68625.350000000006</v>
      </c>
      <c r="M539">
        <f t="shared" si="62"/>
        <v>-51318.67</v>
      </c>
      <c r="N539" t="str">
        <f t="shared" si="61"/>
        <v>CD.WA</v>
      </c>
    </row>
    <row r="540" spans="1:14" x14ac:dyDescent="0.25">
      <c r="A540" t="s">
        <v>18</v>
      </c>
      <c r="B540" s="2">
        <v>68625.350000000006</v>
      </c>
      <c r="C540" s="2">
        <v>51318.67</v>
      </c>
      <c r="D540" s="2">
        <v>17306.68</v>
      </c>
      <c r="H540" t="str">
        <f t="shared" si="56"/>
        <v>CD.WA.391100-AFC-GENERAL PLANT - CO</v>
      </c>
      <c r="I540" t="str">
        <f t="shared" si="57"/>
        <v>391100</v>
      </c>
      <c r="J540" t="str">
        <f t="shared" si="58"/>
        <v>182332 REG ASSET - AFUDC (PIS)</v>
      </c>
      <c r="K540" t="str">
        <f t="shared" si="59"/>
        <v/>
      </c>
      <c r="L540">
        <f t="shared" si="60"/>
        <v>68625.350000000006</v>
      </c>
      <c r="M540">
        <f t="shared" si="62"/>
        <v>-51318.67</v>
      </c>
      <c r="N540" t="str">
        <f t="shared" si="61"/>
        <v>CD.WA</v>
      </c>
    </row>
    <row r="541" spans="1:14" x14ac:dyDescent="0.25">
      <c r="A541" t="s">
        <v>69</v>
      </c>
      <c r="H541" t="str">
        <f t="shared" si="56"/>
        <v>CD.WA.391121 GENERAL PLANT-COMPUTER</v>
      </c>
      <c r="I541" t="str">
        <f t="shared" si="57"/>
        <v>391121</v>
      </c>
      <c r="J541" t="str">
        <f t="shared" si="58"/>
        <v>182332 REG ASSET - AFUDC (PIS)</v>
      </c>
      <c r="K541" t="str">
        <f t="shared" si="59"/>
        <v/>
      </c>
      <c r="L541">
        <f t="shared" si="60"/>
        <v>0</v>
      </c>
      <c r="M541">
        <f t="shared" si="62"/>
        <v>0</v>
      </c>
      <c r="N541" t="str">
        <f t="shared" si="61"/>
        <v>CD.WA</v>
      </c>
    </row>
    <row r="542" spans="1:14" x14ac:dyDescent="0.25">
      <c r="A542" t="s">
        <v>13</v>
      </c>
      <c r="H542" t="str">
        <f t="shared" si="56"/>
        <v>CD.WA.391121 GENERAL PLANT-COMPUTER</v>
      </c>
      <c r="I542" t="str">
        <f t="shared" si="57"/>
        <v>391121</v>
      </c>
      <c r="J542" t="str">
        <f t="shared" si="58"/>
        <v>101000 PLANT IN SERVICE OWNED</v>
      </c>
      <c r="K542" t="str">
        <f t="shared" si="59"/>
        <v/>
      </c>
      <c r="L542">
        <f t="shared" si="60"/>
        <v>0</v>
      </c>
      <c r="M542">
        <f t="shared" si="62"/>
        <v>0</v>
      </c>
      <c r="N542" t="str">
        <f t="shared" si="61"/>
        <v>CD.WA</v>
      </c>
    </row>
    <row r="543" spans="1:14" x14ac:dyDescent="0.25">
      <c r="A543" t="s">
        <v>31</v>
      </c>
      <c r="H543" t="str">
        <f t="shared" si="56"/>
        <v>CD.WA.391121 GENERAL PLANT-COMPUTER</v>
      </c>
      <c r="I543" t="str">
        <f t="shared" si="57"/>
        <v>391121</v>
      </c>
      <c r="J543" t="str">
        <f t="shared" si="58"/>
        <v>101000 PLANT IN SERVICE OWNED</v>
      </c>
      <c r="K543" t="str">
        <f t="shared" si="59"/>
        <v/>
      </c>
      <c r="L543">
        <f t="shared" si="60"/>
        <v>0</v>
      </c>
      <c r="M543">
        <f t="shared" si="62"/>
        <v>0</v>
      </c>
      <c r="N543" t="str">
        <f t="shared" si="61"/>
        <v>CD.WA</v>
      </c>
    </row>
    <row r="544" spans="1:14" x14ac:dyDescent="0.25">
      <c r="A544">
        <v>2018</v>
      </c>
      <c r="B544" s="2">
        <v>4325319.8899999997</v>
      </c>
      <c r="C544" s="2">
        <v>2811340.32</v>
      </c>
      <c r="D544" s="2">
        <v>1513979.57</v>
      </c>
      <c r="H544" t="str">
        <f t="shared" si="56"/>
        <v>CD.WA.391121 GENERAL PLANT-COMPUTER</v>
      </c>
      <c r="I544" t="str">
        <f t="shared" si="57"/>
        <v>391121</v>
      </c>
      <c r="J544" t="str">
        <f t="shared" si="58"/>
        <v>101000 PLANT IN SERVICE OWNED</v>
      </c>
      <c r="K544">
        <f t="shared" si="59"/>
        <v>2018</v>
      </c>
      <c r="L544" s="116">
        <f t="shared" si="60"/>
        <v>4325319.8899999997</v>
      </c>
      <c r="M544" s="16">
        <f t="shared" si="62"/>
        <v>-2811340.32</v>
      </c>
      <c r="N544" t="str">
        <f t="shared" si="61"/>
        <v>CD.WA</v>
      </c>
    </row>
    <row r="545" spans="1:14" x14ac:dyDescent="0.25">
      <c r="A545">
        <v>2019</v>
      </c>
      <c r="B545" s="2">
        <v>529427.46</v>
      </c>
      <c r="C545" s="2">
        <v>245795.33</v>
      </c>
      <c r="D545" s="2">
        <v>283632.13</v>
      </c>
      <c r="H545" t="str">
        <f t="shared" si="56"/>
        <v>CD.WA.391121 GENERAL PLANT-COMPUTER</v>
      </c>
      <c r="I545" t="str">
        <f t="shared" si="57"/>
        <v>391121</v>
      </c>
      <c r="J545" t="str">
        <f t="shared" si="58"/>
        <v>101000 PLANT IN SERVICE OWNED</v>
      </c>
      <c r="K545">
        <f t="shared" si="59"/>
        <v>2019</v>
      </c>
      <c r="L545" s="116">
        <f t="shared" si="60"/>
        <v>529427.46</v>
      </c>
      <c r="M545" s="16">
        <f t="shared" si="62"/>
        <v>-245795.33</v>
      </c>
      <c r="N545" t="str">
        <f t="shared" si="61"/>
        <v>CD.WA</v>
      </c>
    </row>
    <row r="546" spans="1:14" x14ac:dyDescent="0.25">
      <c r="A546" t="s">
        <v>15</v>
      </c>
      <c r="B546" s="2">
        <v>4854747.3499999996</v>
      </c>
      <c r="C546" s="2">
        <v>3057135.65</v>
      </c>
      <c r="D546" s="2">
        <v>1797611.7</v>
      </c>
      <c r="H546" t="str">
        <f t="shared" si="56"/>
        <v>CD.WA.391121 GENERAL PLANT-COMPUTER</v>
      </c>
      <c r="I546" t="str">
        <f t="shared" si="57"/>
        <v>391121</v>
      </c>
      <c r="J546" t="str">
        <f t="shared" si="58"/>
        <v>101000 PLANT IN SERVICE OWNED</v>
      </c>
      <c r="K546" t="str">
        <f t="shared" si="59"/>
        <v/>
      </c>
      <c r="L546">
        <f t="shared" si="60"/>
        <v>4854747.3499999996</v>
      </c>
      <c r="M546">
        <f t="shared" si="62"/>
        <v>-3057135.65</v>
      </c>
      <c r="N546" t="str">
        <f t="shared" si="61"/>
        <v>CD.WA</v>
      </c>
    </row>
    <row r="547" spans="1:14" x14ac:dyDescent="0.25">
      <c r="A547" t="s">
        <v>16</v>
      </c>
      <c r="B547" s="2">
        <v>4854747.3499999996</v>
      </c>
      <c r="C547" s="2">
        <v>3057135.65</v>
      </c>
      <c r="D547" s="2">
        <v>1797611.7</v>
      </c>
      <c r="H547" t="str">
        <f t="shared" si="56"/>
        <v>CD.WA.391121 GENERAL PLANT-COMPUTER</v>
      </c>
      <c r="I547" t="str">
        <f t="shared" si="57"/>
        <v>391121</v>
      </c>
      <c r="J547" t="str">
        <f t="shared" si="58"/>
        <v>101000 PLANT IN SERVICE OWNED</v>
      </c>
      <c r="K547" t="str">
        <f t="shared" si="59"/>
        <v/>
      </c>
      <c r="L547">
        <f t="shared" si="60"/>
        <v>4854747.3499999996</v>
      </c>
      <c r="M547">
        <f t="shared" si="62"/>
        <v>-3057135.65</v>
      </c>
      <c r="N547" t="str">
        <f t="shared" si="61"/>
        <v>CD.WA</v>
      </c>
    </row>
    <row r="548" spans="1:14" x14ac:dyDescent="0.25">
      <c r="A548" t="s">
        <v>18</v>
      </c>
      <c r="B548" s="2">
        <v>4854747.3499999996</v>
      </c>
      <c r="C548" s="2">
        <v>3057135.65</v>
      </c>
      <c r="D548" s="2">
        <v>1797611.7</v>
      </c>
      <c r="H548" t="str">
        <f t="shared" si="56"/>
        <v>CD.WA.391121 GENERAL PLANT-COMPUTER</v>
      </c>
      <c r="I548" t="str">
        <f t="shared" si="57"/>
        <v>391121</v>
      </c>
      <c r="J548" t="str">
        <f t="shared" si="58"/>
        <v>101000 PLANT IN SERVICE OWNED</v>
      </c>
      <c r="K548" t="str">
        <f t="shared" si="59"/>
        <v/>
      </c>
      <c r="L548">
        <f t="shared" si="60"/>
        <v>4854747.3499999996</v>
      </c>
      <c r="M548">
        <f t="shared" si="62"/>
        <v>-3057135.65</v>
      </c>
      <c r="N548" t="str">
        <f t="shared" si="61"/>
        <v>CD.WA</v>
      </c>
    </row>
    <row r="549" spans="1:14" x14ac:dyDescent="0.25">
      <c r="A549" t="s">
        <v>70</v>
      </c>
      <c r="H549" t="str">
        <f t="shared" si="56"/>
        <v>CD.WA.391121-AFC-GENERAL PLANT-COMP</v>
      </c>
      <c r="I549" t="str">
        <f t="shared" si="57"/>
        <v>391121</v>
      </c>
      <c r="J549" t="str">
        <f t="shared" si="58"/>
        <v>101000 PLANT IN SERVICE OWNED</v>
      </c>
      <c r="K549" t="str">
        <f t="shared" si="59"/>
        <v/>
      </c>
      <c r="L549">
        <f t="shared" si="60"/>
        <v>0</v>
      </c>
      <c r="M549">
        <f t="shared" si="62"/>
        <v>0</v>
      </c>
      <c r="N549" t="str">
        <f t="shared" si="61"/>
        <v>CD.WA</v>
      </c>
    </row>
    <row r="550" spans="1:14" x14ac:dyDescent="0.25">
      <c r="A550" t="s">
        <v>21</v>
      </c>
      <c r="H550" t="str">
        <f t="shared" si="56"/>
        <v>CD.WA.391121-AFC-GENERAL PLANT-COMP</v>
      </c>
      <c r="I550" t="str">
        <f t="shared" si="57"/>
        <v>391121</v>
      </c>
      <c r="J550" t="str">
        <f t="shared" si="58"/>
        <v>182332 REG ASSET - AFUDC (PIS)</v>
      </c>
      <c r="K550" t="str">
        <f t="shared" si="59"/>
        <v/>
      </c>
      <c r="L550">
        <f t="shared" si="60"/>
        <v>0</v>
      </c>
      <c r="M550">
        <f t="shared" si="62"/>
        <v>0</v>
      </c>
      <c r="N550" t="str">
        <f t="shared" si="61"/>
        <v>CD.WA</v>
      </c>
    </row>
    <row r="551" spans="1:14" x14ac:dyDescent="0.25">
      <c r="A551" t="s">
        <v>31</v>
      </c>
      <c r="H551" t="str">
        <f t="shared" si="56"/>
        <v>CD.WA.391121-AFC-GENERAL PLANT-COMP</v>
      </c>
      <c r="I551" t="str">
        <f t="shared" si="57"/>
        <v>391121</v>
      </c>
      <c r="J551" t="str">
        <f t="shared" si="58"/>
        <v>182332 REG ASSET - AFUDC (PIS)</v>
      </c>
      <c r="K551" t="str">
        <f t="shared" si="59"/>
        <v/>
      </c>
      <c r="L551">
        <f t="shared" si="60"/>
        <v>0</v>
      </c>
      <c r="M551">
        <f t="shared" si="62"/>
        <v>0</v>
      </c>
      <c r="N551" t="str">
        <f t="shared" si="61"/>
        <v>CD.WA</v>
      </c>
    </row>
    <row r="552" spans="1:14" x14ac:dyDescent="0.25">
      <c r="A552">
        <v>2019</v>
      </c>
      <c r="B552" s="2">
        <v>8956.7900000000009</v>
      </c>
      <c r="C552" s="2">
        <v>3657.36</v>
      </c>
      <c r="D552" s="2">
        <v>5299.43</v>
      </c>
      <c r="H552" t="str">
        <f t="shared" si="56"/>
        <v>CD.WA.391121-AFC-GENERAL PLANT-COMP</v>
      </c>
      <c r="I552" t="str">
        <f t="shared" si="57"/>
        <v>391121</v>
      </c>
      <c r="J552" t="str">
        <f t="shared" si="58"/>
        <v>182332 REG ASSET - AFUDC (PIS)</v>
      </c>
      <c r="K552">
        <f t="shared" si="59"/>
        <v>2019</v>
      </c>
      <c r="L552" s="116">
        <f t="shared" si="60"/>
        <v>8956.7900000000009</v>
      </c>
      <c r="M552" s="16">
        <f t="shared" si="62"/>
        <v>-3657.36</v>
      </c>
      <c r="N552" t="str">
        <f t="shared" si="61"/>
        <v>CD.WA</v>
      </c>
    </row>
    <row r="553" spans="1:14" x14ac:dyDescent="0.25">
      <c r="A553" t="s">
        <v>15</v>
      </c>
      <c r="B553" s="2">
        <v>8956.7900000000009</v>
      </c>
      <c r="C553" s="2">
        <v>3657.36</v>
      </c>
      <c r="D553" s="2">
        <v>5299.43</v>
      </c>
      <c r="H553" t="str">
        <f t="shared" si="56"/>
        <v>CD.WA.391121-AFC-GENERAL PLANT-COMP</v>
      </c>
      <c r="I553" t="str">
        <f t="shared" si="57"/>
        <v>391121</v>
      </c>
      <c r="J553" t="str">
        <f t="shared" si="58"/>
        <v>182332 REG ASSET - AFUDC (PIS)</v>
      </c>
      <c r="K553" t="str">
        <f t="shared" si="59"/>
        <v/>
      </c>
      <c r="L553">
        <f t="shared" si="60"/>
        <v>8956.7900000000009</v>
      </c>
      <c r="M553">
        <f t="shared" si="62"/>
        <v>-3657.36</v>
      </c>
      <c r="N553" t="str">
        <f t="shared" si="61"/>
        <v>CD.WA</v>
      </c>
    </row>
    <row r="554" spans="1:14" x14ac:dyDescent="0.25">
      <c r="A554" t="s">
        <v>16</v>
      </c>
      <c r="B554" s="2">
        <v>8956.7900000000009</v>
      </c>
      <c r="C554" s="2">
        <v>3657.36</v>
      </c>
      <c r="D554" s="2">
        <v>5299.43</v>
      </c>
      <c r="H554" t="str">
        <f t="shared" si="56"/>
        <v>CD.WA.391121-AFC-GENERAL PLANT-COMP</v>
      </c>
      <c r="I554" t="str">
        <f t="shared" si="57"/>
        <v>391121</v>
      </c>
      <c r="J554" t="str">
        <f t="shared" si="58"/>
        <v>182332 REG ASSET - AFUDC (PIS)</v>
      </c>
      <c r="K554" t="str">
        <f t="shared" si="59"/>
        <v/>
      </c>
      <c r="L554">
        <f t="shared" si="60"/>
        <v>8956.7900000000009</v>
      </c>
      <c r="M554">
        <f t="shared" si="62"/>
        <v>-3657.36</v>
      </c>
      <c r="N554" t="str">
        <f t="shared" si="61"/>
        <v>CD.WA</v>
      </c>
    </row>
    <row r="555" spans="1:14" x14ac:dyDescent="0.25">
      <c r="A555" t="s">
        <v>18</v>
      </c>
      <c r="B555" s="2">
        <v>8956.7900000000009</v>
      </c>
      <c r="C555" s="2">
        <v>3657.36</v>
      </c>
      <c r="D555" s="2">
        <v>5299.43</v>
      </c>
      <c r="H555" t="str">
        <f t="shared" si="56"/>
        <v>CD.WA.391121-AFC-GENERAL PLANT-COMP</v>
      </c>
      <c r="I555" t="str">
        <f t="shared" si="57"/>
        <v>391121</v>
      </c>
      <c r="J555" t="str">
        <f t="shared" si="58"/>
        <v>182332 REG ASSET - AFUDC (PIS)</v>
      </c>
      <c r="K555" t="str">
        <f t="shared" si="59"/>
        <v/>
      </c>
      <c r="L555">
        <f t="shared" si="60"/>
        <v>8956.7900000000009</v>
      </c>
      <c r="M555">
        <f t="shared" si="62"/>
        <v>-3657.36</v>
      </c>
      <c r="N555" t="str">
        <f t="shared" si="61"/>
        <v>CD.WA</v>
      </c>
    </row>
    <row r="556" spans="1:14" x14ac:dyDescent="0.25">
      <c r="A556" t="s">
        <v>71</v>
      </c>
      <c r="H556" t="str">
        <f t="shared" si="56"/>
        <v>CD.WA.393000 GENERAL PLANT-STORES E</v>
      </c>
      <c r="I556" t="str">
        <f t="shared" si="57"/>
        <v>393000</v>
      </c>
      <c r="J556" t="str">
        <f t="shared" si="58"/>
        <v>182332 REG ASSET - AFUDC (PIS)</v>
      </c>
      <c r="K556" t="str">
        <f t="shared" si="59"/>
        <v/>
      </c>
      <c r="L556">
        <f t="shared" si="60"/>
        <v>0</v>
      </c>
      <c r="M556">
        <f t="shared" si="62"/>
        <v>0</v>
      </c>
      <c r="N556" t="str">
        <f t="shared" si="61"/>
        <v>CD.WA</v>
      </c>
    </row>
    <row r="557" spans="1:14" x14ac:dyDescent="0.25">
      <c r="A557" t="s">
        <v>13</v>
      </c>
      <c r="H557" t="str">
        <f t="shared" si="56"/>
        <v>CD.WA.393000 GENERAL PLANT-STORES E</v>
      </c>
      <c r="I557" t="str">
        <f t="shared" si="57"/>
        <v>393000</v>
      </c>
      <c r="J557" t="str">
        <f t="shared" si="58"/>
        <v>101000 PLANT IN SERVICE OWNED</v>
      </c>
      <c r="K557" t="str">
        <f t="shared" si="59"/>
        <v/>
      </c>
      <c r="L557">
        <f t="shared" si="60"/>
        <v>0</v>
      </c>
      <c r="M557">
        <f t="shared" si="62"/>
        <v>0</v>
      </c>
      <c r="N557" t="str">
        <f t="shared" si="61"/>
        <v>CD.WA</v>
      </c>
    </row>
    <row r="558" spans="1:14" x14ac:dyDescent="0.25">
      <c r="A558" t="s">
        <v>33</v>
      </c>
      <c r="H558" t="str">
        <f t="shared" si="56"/>
        <v>CD.WA.393000 GENERAL PLANT-STORES E</v>
      </c>
      <c r="I558" t="str">
        <f t="shared" si="57"/>
        <v>393000</v>
      </c>
      <c r="J558" t="str">
        <f t="shared" si="58"/>
        <v>101000 PLANT IN SERVICE OWNED</v>
      </c>
      <c r="K558" t="str">
        <f t="shared" si="59"/>
        <v/>
      </c>
      <c r="L558">
        <f t="shared" si="60"/>
        <v>0</v>
      </c>
      <c r="M558">
        <f t="shared" si="62"/>
        <v>0</v>
      </c>
      <c r="N558" t="str">
        <f t="shared" si="61"/>
        <v>CD.WA</v>
      </c>
    </row>
    <row r="559" spans="1:14" x14ac:dyDescent="0.25">
      <c r="A559">
        <v>1997</v>
      </c>
      <c r="B559" s="2">
        <v>277.77</v>
      </c>
      <c r="C559" s="2">
        <v>270.73</v>
      </c>
      <c r="D559" s="2">
        <v>7.04</v>
      </c>
      <c r="H559" t="str">
        <f t="shared" si="56"/>
        <v>CD.WA.393000 GENERAL PLANT-STORES E</v>
      </c>
      <c r="I559" t="str">
        <f t="shared" si="57"/>
        <v>393000</v>
      </c>
      <c r="J559" t="str">
        <f t="shared" si="58"/>
        <v>101000 PLANT IN SERVICE OWNED</v>
      </c>
      <c r="K559">
        <f t="shared" si="59"/>
        <v>1997</v>
      </c>
      <c r="L559">
        <f t="shared" si="60"/>
        <v>277.77</v>
      </c>
      <c r="M559">
        <f t="shared" si="62"/>
        <v>-270.73</v>
      </c>
      <c r="N559" t="str">
        <f t="shared" si="61"/>
        <v>CD.WA</v>
      </c>
    </row>
    <row r="560" spans="1:14" x14ac:dyDescent="0.25">
      <c r="A560">
        <v>1998</v>
      </c>
      <c r="B560" s="2">
        <v>5255.89</v>
      </c>
      <c r="C560" s="2">
        <v>4863.1099999999997</v>
      </c>
      <c r="D560" s="2">
        <v>392.78</v>
      </c>
      <c r="H560" t="str">
        <f t="shared" si="56"/>
        <v>CD.WA.393000 GENERAL PLANT-STORES E</v>
      </c>
      <c r="I560" t="str">
        <f t="shared" si="57"/>
        <v>393000</v>
      </c>
      <c r="J560" t="str">
        <f t="shared" si="58"/>
        <v>101000 PLANT IN SERVICE OWNED</v>
      </c>
      <c r="K560">
        <f t="shared" si="59"/>
        <v>1998</v>
      </c>
      <c r="L560">
        <f t="shared" si="60"/>
        <v>5255.89</v>
      </c>
      <c r="M560">
        <f t="shared" si="62"/>
        <v>-4863.1099999999997</v>
      </c>
      <c r="N560" t="str">
        <f t="shared" si="61"/>
        <v>CD.WA</v>
      </c>
    </row>
    <row r="561" spans="1:14" x14ac:dyDescent="0.25">
      <c r="A561">
        <v>1999</v>
      </c>
      <c r="B561" s="2">
        <v>3979.77</v>
      </c>
      <c r="C561" s="2">
        <v>3492.22</v>
      </c>
      <c r="D561" s="2">
        <v>487.55</v>
      </c>
      <c r="H561" t="str">
        <f t="shared" si="56"/>
        <v>CD.WA.393000 GENERAL PLANT-STORES E</v>
      </c>
      <c r="I561" t="str">
        <f t="shared" si="57"/>
        <v>393000</v>
      </c>
      <c r="J561" t="str">
        <f t="shared" si="58"/>
        <v>101000 PLANT IN SERVICE OWNED</v>
      </c>
      <c r="K561">
        <f t="shared" si="59"/>
        <v>1999</v>
      </c>
      <c r="L561">
        <f t="shared" si="60"/>
        <v>3979.77</v>
      </c>
      <c r="M561">
        <f t="shared" si="62"/>
        <v>-3492.22</v>
      </c>
      <c r="N561" t="str">
        <f t="shared" si="61"/>
        <v>CD.WA</v>
      </c>
    </row>
    <row r="562" spans="1:14" x14ac:dyDescent="0.25">
      <c r="A562">
        <v>2000</v>
      </c>
      <c r="B562" s="2">
        <v>144.26</v>
      </c>
      <c r="C562" s="2">
        <v>119.91</v>
      </c>
      <c r="D562" s="2">
        <v>24.35</v>
      </c>
      <c r="H562" t="str">
        <f t="shared" si="56"/>
        <v>CD.WA.393000 GENERAL PLANT-STORES E</v>
      </c>
      <c r="I562" t="str">
        <f t="shared" si="57"/>
        <v>393000</v>
      </c>
      <c r="J562" t="str">
        <f t="shared" si="58"/>
        <v>101000 PLANT IN SERVICE OWNED</v>
      </c>
      <c r="K562">
        <f t="shared" si="59"/>
        <v>2000</v>
      </c>
      <c r="L562">
        <f t="shared" si="60"/>
        <v>144.26</v>
      </c>
      <c r="M562">
        <f t="shared" si="62"/>
        <v>-119.91</v>
      </c>
      <c r="N562" t="str">
        <f t="shared" si="61"/>
        <v>CD.WA</v>
      </c>
    </row>
    <row r="563" spans="1:14" x14ac:dyDescent="0.25">
      <c r="A563">
        <v>2002</v>
      </c>
      <c r="B563" s="2">
        <v>936.24</v>
      </c>
      <c r="C563" s="2">
        <v>695.45</v>
      </c>
      <c r="D563" s="2">
        <v>240.79</v>
      </c>
      <c r="H563" t="str">
        <f t="shared" si="56"/>
        <v>CD.WA.393000 GENERAL PLANT-STORES E</v>
      </c>
      <c r="I563" t="str">
        <f t="shared" si="57"/>
        <v>393000</v>
      </c>
      <c r="J563" t="str">
        <f t="shared" si="58"/>
        <v>101000 PLANT IN SERVICE OWNED</v>
      </c>
      <c r="K563">
        <f t="shared" si="59"/>
        <v>2002</v>
      </c>
      <c r="L563">
        <f t="shared" si="60"/>
        <v>936.24</v>
      </c>
      <c r="M563">
        <f t="shared" si="62"/>
        <v>-695.45</v>
      </c>
      <c r="N563" t="str">
        <f t="shared" si="61"/>
        <v>CD.WA</v>
      </c>
    </row>
    <row r="564" spans="1:14" x14ac:dyDescent="0.25">
      <c r="A564">
        <v>2003</v>
      </c>
      <c r="B564" s="2">
        <v>2492.0500000000002</v>
      </c>
      <c r="C564" s="2">
        <v>1745.52</v>
      </c>
      <c r="D564" s="2">
        <v>746.53</v>
      </c>
      <c r="H564" t="str">
        <f t="shared" si="56"/>
        <v>CD.WA.393000 GENERAL PLANT-STORES E</v>
      </c>
      <c r="I564" t="str">
        <f t="shared" si="57"/>
        <v>393000</v>
      </c>
      <c r="J564" t="str">
        <f t="shared" si="58"/>
        <v>101000 PLANT IN SERVICE OWNED</v>
      </c>
      <c r="K564">
        <f t="shared" si="59"/>
        <v>2003</v>
      </c>
      <c r="L564">
        <f t="shared" si="60"/>
        <v>2492.0500000000002</v>
      </c>
      <c r="M564">
        <f t="shared" si="62"/>
        <v>-1745.52</v>
      </c>
      <c r="N564" t="str">
        <f t="shared" si="61"/>
        <v>CD.WA</v>
      </c>
    </row>
    <row r="565" spans="1:14" x14ac:dyDescent="0.25">
      <c r="A565">
        <v>2005</v>
      </c>
      <c r="B565" s="2">
        <v>61940.42</v>
      </c>
      <c r="C565" s="2">
        <v>38331.53</v>
      </c>
      <c r="D565" s="2">
        <v>23608.89</v>
      </c>
      <c r="H565" t="str">
        <f t="shared" si="56"/>
        <v>CD.WA.393000 GENERAL PLANT-STORES E</v>
      </c>
      <c r="I565" t="str">
        <f t="shared" si="57"/>
        <v>393000</v>
      </c>
      <c r="J565" t="str">
        <f t="shared" si="58"/>
        <v>101000 PLANT IN SERVICE OWNED</v>
      </c>
      <c r="K565">
        <f t="shared" si="59"/>
        <v>2005</v>
      </c>
      <c r="L565">
        <f t="shared" si="60"/>
        <v>61940.42</v>
      </c>
      <c r="M565">
        <f t="shared" si="62"/>
        <v>-38331.53</v>
      </c>
      <c r="N565" t="str">
        <f t="shared" si="61"/>
        <v>CD.WA</v>
      </c>
    </row>
    <row r="566" spans="1:14" x14ac:dyDescent="0.25">
      <c r="A566">
        <v>2008</v>
      </c>
      <c r="B566" s="2">
        <v>10245.83</v>
      </c>
      <c r="C566" s="2">
        <v>5150.8500000000004</v>
      </c>
      <c r="D566" s="2">
        <v>5094.9799999999996</v>
      </c>
      <c r="H566" t="str">
        <f t="shared" si="56"/>
        <v>CD.WA.393000 GENERAL PLANT-STORES E</v>
      </c>
      <c r="I566" t="str">
        <f t="shared" si="57"/>
        <v>393000</v>
      </c>
      <c r="J566" t="str">
        <f t="shared" si="58"/>
        <v>101000 PLANT IN SERVICE OWNED</v>
      </c>
      <c r="K566">
        <f t="shared" si="59"/>
        <v>2008</v>
      </c>
      <c r="L566">
        <f t="shared" si="60"/>
        <v>10245.83</v>
      </c>
      <c r="M566">
        <f t="shared" si="62"/>
        <v>-5150.8500000000004</v>
      </c>
      <c r="N566" t="str">
        <f t="shared" si="61"/>
        <v>CD.WA</v>
      </c>
    </row>
    <row r="567" spans="1:14" x14ac:dyDescent="0.25">
      <c r="A567">
        <v>2009</v>
      </c>
      <c r="B567" s="2">
        <v>12792.5</v>
      </c>
      <c r="C567" s="2">
        <v>5951.91</v>
      </c>
      <c r="D567" s="2">
        <v>6840.59</v>
      </c>
      <c r="H567" t="str">
        <f t="shared" si="56"/>
        <v>CD.WA.393000 GENERAL PLANT-STORES E</v>
      </c>
      <c r="I567" t="str">
        <f t="shared" si="57"/>
        <v>393000</v>
      </c>
      <c r="J567" t="str">
        <f t="shared" si="58"/>
        <v>101000 PLANT IN SERVICE OWNED</v>
      </c>
      <c r="K567">
        <f t="shared" si="59"/>
        <v>2009</v>
      </c>
      <c r="L567">
        <f t="shared" si="60"/>
        <v>12792.5</v>
      </c>
      <c r="M567">
        <f t="shared" si="62"/>
        <v>-5951.91</v>
      </c>
      <c r="N567" t="str">
        <f t="shared" si="61"/>
        <v>CD.WA</v>
      </c>
    </row>
    <row r="568" spans="1:14" x14ac:dyDescent="0.25">
      <c r="A568">
        <v>2010</v>
      </c>
      <c r="B568" s="2">
        <v>1746.04</v>
      </c>
      <c r="C568" s="2">
        <v>747.74</v>
      </c>
      <c r="D568" s="2">
        <v>998.3</v>
      </c>
      <c r="H568" t="str">
        <f t="shared" si="56"/>
        <v>CD.WA.393000 GENERAL PLANT-STORES E</v>
      </c>
      <c r="I568" t="str">
        <f t="shared" si="57"/>
        <v>393000</v>
      </c>
      <c r="J568" t="str">
        <f t="shared" si="58"/>
        <v>101000 PLANT IN SERVICE OWNED</v>
      </c>
      <c r="K568">
        <f t="shared" si="59"/>
        <v>2010</v>
      </c>
      <c r="L568">
        <f t="shared" si="60"/>
        <v>1746.04</v>
      </c>
      <c r="M568">
        <f t="shared" si="62"/>
        <v>-747.74</v>
      </c>
      <c r="N568" t="str">
        <f t="shared" si="61"/>
        <v>CD.WA</v>
      </c>
    </row>
    <row r="569" spans="1:14" x14ac:dyDescent="0.25">
      <c r="A569">
        <v>2011</v>
      </c>
      <c r="B569" s="2">
        <v>1825.42</v>
      </c>
      <c r="C569" s="2">
        <v>714.78</v>
      </c>
      <c r="D569" s="2">
        <v>1110.6400000000001</v>
      </c>
      <c r="H569" t="str">
        <f t="shared" si="56"/>
        <v>CD.WA.393000 GENERAL PLANT-STORES E</v>
      </c>
      <c r="I569" t="str">
        <f t="shared" si="57"/>
        <v>393000</v>
      </c>
      <c r="J569" t="str">
        <f t="shared" si="58"/>
        <v>101000 PLANT IN SERVICE OWNED</v>
      </c>
      <c r="K569">
        <f t="shared" si="59"/>
        <v>2011</v>
      </c>
      <c r="L569">
        <f t="shared" si="60"/>
        <v>1825.42</v>
      </c>
      <c r="M569">
        <f t="shared" si="62"/>
        <v>-714.78</v>
      </c>
      <c r="N569" t="str">
        <f t="shared" si="61"/>
        <v>CD.WA</v>
      </c>
    </row>
    <row r="570" spans="1:14" x14ac:dyDescent="0.25">
      <c r="A570">
        <v>2018</v>
      </c>
      <c r="B570" s="2">
        <v>77244.149999999994</v>
      </c>
      <c r="C570" s="2">
        <v>10452.370000000001</v>
      </c>
      <c r="D570" s="2">
        <v>66791.78</v>
      </c>
      <c r="H570" t="str">
        <f t="shared" si="56"/>
        <v>CD.WA.393000 GENERAL PLANT-STORES E</v>
      </c>
      <c r="I570" t="str">
        <f t="shared" si="57"/>
        <v>393000</v>
      </c>
      <c r="J570" t="str">
        <f t="shared" si="58"/>
        <v>101000 PLANT IN SERVICE OWNED</v>
      </c>
      <c r="K570">
        <f t="shared" si="59"/>
        <v>2018</v>
      </c>
      <c r="L570">
        <f t="shared" si="60"/>
        <v>77244.149999999994</v>
      </c>
      <c r="M570">
        <f t="shared" si="62"/>
        <v>-10452.370000000001</v>
      </c>
      <c r="N570" t="str">
        <f t="shared" si="61"/>
        <v>CD.WA</v>
      </c>
    </row>
    <row r="571" spans="1:14" x14ac:dyDescent="0.25">
      <c r="A571">
        <v>2019</v>
      </c>
      <c r="B571" s="2">
        <v>220723.27</v>
      </c>
      <c r="C571" s="2">
        <v>21520.31</v>
      </c>
      <c r="D571" s="2">
        <v>199202.96</v>
      </c>
      <c r="H571" t="str">
        <f t="shared" si="56"/>
        <v>CD.WA.393000 GENERAL PLANT-STORES E</v>
      </c>
      <c r="I571" t="str">
        <f t="shared" si="57"/>
        <v>393000</v>
      </c>
      <c r="J571" t="str">
        <f t="shared" si="58"/>
        <v>101000 PLANT IN SERVICE OWNED</v>
      </c>
      <c r="K571">
        <f t="shared" si="59"/>
        <v>2019</v>
      </c>
      <c r="L571">
        <f t="shared" si="60"/>
        <v>220723.27</v>
      </c>
      <c r="M571">
        <f t="shared" si="62"/>
        <v>-21520.31</v>
      </c>
      <c r="N571" t="str">
        <f t="shared" si="61"/>
        <v>CD.WA</v>
      </c>
    </row>
    <row r="572" spans="1:14" x14ac:dyDescent="0.25">
      <c r="A572">
        <v>2020</v>
      </c>
      <c r="B572" s="2">
        <v>45294.89</v>
      </c>
      <c r="C572" s="2">
        <v>2675.1</v>
      </c>
      <c r="D572" s="2">
        <v>42619.79</v>
      </c>
      <c r="H572" t="str">
        <f t="shared" si="56"/>
        <v>CD.WA.393000 GENERAL PLANT-STORES E</v>
      </c>
      <c r="I572" t="str">
        <f t="shared" si="57"/>
        <v>393000</v>
      </c>
      <c r="J572" t="str">
        <f t="shared" si="58"/>
        <v>101000 PLANT IN SERVICE OWNED</v>
      </c>
      <c r="K572">
        <f t="shared" si="59"/>
        <v>2020</v>
      </c>
      <c r="L572">
        <f t="shared" si="60"/>
        <v>45294.89</v>
      </c>
      <c r="M572">
        <f t="shared" si="62"/>
        <v>-2675.1</v>
      </c>
      <c r="N572" t="str">
        <f t="shared" si="61"/>
        <v>CD.WA</v>
      </c>
    </row>
    <row r="573" spans="1:14" x14ac:dyDescent="0.25">
      <c r="A573" t="s">
        <v>15</v>
      </c>
      <c r="B573" s="2">
        <v>444898.5</v>
      </c>
      <c r="C573" s="2">
        <v>96731.53</v>
      </c>
      <c r="D573" s="2">
        <v>348166.97</v>
      </c>
      <c r="H573" t="str">
        <f t="shared" si="56"/>
        <v>CD.WA.393000 GENERAL PLANT-STORES E</v>
      </c>
      <c r="I573" t="str">
        <f t="shared" si="57"/>
        <v>393000</v>
      </c>
      <c r="J573" t="str">
        <f t="shared" si="58"/>
        <v>101000 PLANT IN SERVICE OWNED</v>
      </c>
      <c r="K573" t="str">
        <f t="shared" si="59"/>
        <v/>
      </c>
      <c r="L573">
        <f t="shared" si="60"/>
        <v>444898.5</v>
      </c>
      <c r="M573">
        <f t="shared" si="62"/>
        <v>-96731.53</v>
      </c>
      <c r="N573" t="str">
        <f t="shared" si="61"/>
        <v>CD.WA</v>
      </c>
    </row>
    <row r="574" spans="1:14" x14ac:dyDescent="0.25">
      <c r="A574" t="s">
        <v>16</v>
      </c>
      <c r="B574" s="2">
        <v>444898.5</v>
      </c>
      <c r="C574" s="2">
        <v>96731.53</v>
      </c>
      <c r="D574" s="2">
        <v>348166.97</v>
      </c>
      <c r="H574" t="str">
        <f t="shared" si="56"/>
        <v>CD.WA.393000 GENERAL PLANT-STORES E</v>
      </c>
      <c r="I574" t="str">
        <f t="shared" si="57"/>
        <v>393000</v>
      </c>
      <c r="J574" t="str">
        <f t="shared" si="58"/>
        <v>101000 PLANT IN SERVICE OWNED</v>
      </c>
      <c r="K574" t="str">
        <f t="shared" si="59"/>
        <v/>
      </c>
      <c r="L574">
        <f t="shared" si="60"/>
        <v>444898.5</v>
      </c>
      <c r="M574">
        <f t="shared" si="62"/>
        <v>-96731.53</v>
      </c>
      <c r="N574" t="str">
        <f t="shared" si="61"/>
        <v>CD.WA</v>
      </c>
    </row>
    <row r="575" spans="1:14" x14ac:dyDescent="0.25">
      <c r="A575" t="s">
        <v>18</v>
      </c>
      <c r="B575" s="2">
        <v>444898.5</v>
      </c>
      <c r="C575" s="2">
        <v>96731.53</v>
      </c>
      <c r="D575" s="2">
        <v>348166.97</v>
      </c>
      <c r="H575" t="str">
        <f t="shared" si="56"/>
        <v>CD.WA.393000 GENERAL PLANT-STORES E</v>
      </c>
      <c r="I575" t="str">
        <f t="shared" si="57"/>
        <v>393000</v>
      </c>
      <c r="J575" t="str">
        <f t="shared" si="58"/>
        <v>101000 PLANT IN SERVICE OWNED</v>
      </c>
      <c r="K575" t="str">
        <f t="shared" si="59"/>
        <v/>
      </c>
      <c r="L575">
        <f t="shared" si="60"/>
        <v>444898.5</v>
      </c>
      <c r="M575">
        <f t="shared" si="62"/>
        <v>-96731.53</v>
      </c>
      <c r="N575" t="str">
        <f t="shared" si="61"/>
        <v>CD.WA</v>
      </c>
    </row>
    <row r="576" spans="1:14" x14ac:dyDescent="0.25">
      <c r="A576" t="s">
        <v>72</v>
      </c>
      <c r="H576" t="str">
        <f t="shared" si="56"/>
        <v>CD.WA.393000-AFC-GENERAL PLANT-STOR</v>
      </c>
      <c r="I576" t="str">
        <f t="shared" si="57"/>
        <v>393000</v>
      </c>
      <c r="J576" t="str">
        <f t="shared" si="58"/>
        <v>101000 PLANT IN SERVICE OWNED</v>
      </c>
      <c r="K576" t="str">
        <f t="shared" si="59"/>
        <v/>
      </c>
      <c r="L576">
        <f t="shared" si="60"/>
        <v>0</v>
      </c>
      <c r="M576">
        <f t="shared" si="62"/>
        <v>0</v>
      </c>
      <c r="N576" t="str">
        <f t="shared" si="61"/>
        <v>CD.WA</v>
      </c>
    </row>
    <row r="577" spans="1:14" x14ac:dyDescent="0.25">
      <c r="A577" t="s">
        <v>21</v>
      </c>
      <c r="H577" t="str">
        <f t="shared" si="56"/>
        <v>CD.WA.393000-AFC-GENERAL PLANT-STOR</v>
      </c>
      <c r="I577" t="str">
        <f t="shared" si="57"/>
        <v>393000</v>
      </c>
      <c r="J577" t="str">
        <f t="shared" si="58"/>
        <v>182332 REG ASSET - AFUDC (PIS)</v>
      </c>
      <c r="K577" t="str">
        <f t="shared" si="59"/>
        <v/>
      </c>
      <c r="L577">
        <f t="shared" si="60"/>
        <v>0</v>
      </c>
      <c r="M577">
        <f t="shared" si="62"/>
        <v>0</v>
      </c>
      <c r="N577" t="str">
        <f t="shared" si="61"/>
        <v>CD.WA</v>
      </c>
    </row>
    <row r="578" spans="1:14" x14ac:dyDescent="0.25">
      <c r="A578" t="s">
        <v>33</v>
      </c>
      <c r="H578" t="str">
        <f t="shared" si="56"/>
        <v>CD.WA.393000-AFC-GENERAL PLANT-STOR</v>
      </c>
      <c r="I578" t="str">
        <f t="shared" si="57"/>
        <v>393000</v>
      </c>
      <c r="J578" t="str">
        <f t="shared" si="58"/>
        <v>182332 REG ASSET - AFUDC (PIS)</v>
      </c>
      <c r="K578" t="str">
        <f t="shared" si="59"/>
        <v/>
      </c>
      <c r="L578">
        <f t="shared" si="60"/>
        <v>0</v>
      </c>
      <c r="M578">
        <f t="shared" si="62"/>
        <v>0</v>
      </c>
      <c r="N578" t="str">
        <f t="shared" si="61"/>
        <v>CD.WA</v>
      </c>
    </row>
    <row r="579" spans="1:14" x14ac:dyDescent="0.25">
      <c r="A579">
        <v>2019</v>
      </c>
      <c r="B579" s="2">
        <v>169.31</v>
      </c>
      <c r="C579" s="2">
        <v>3.08</v>
      </c>
      <c r="D579" s="2">
        <v>166.23</v>
      </c>
      <c r="H579" t="str">
        <f t="shared" si="56"/>
        <v>CD.WA.393000-AFC-GENERAL PLANT-STOR</v>
      </c>
      <c r="I579" t="str">
        <f t="shared" si="57"/>
        <v>393000</v>
      </c>
      <c r="J579" t="str">
        <f t="shared" si="58"/>
        <v>182332 REG ASSET - AFUDC (PIS)</v>
      </c>
      <c r="K579">
        <f t="shared" si="59"/>
        <v>2019</v>
      </c>
      <c r="L579">
        <f t="shared" si="60"/>
        <v>169.31</v>
      </c>
      <c r="M579">
        <f t="shared" si="62"/>
        <v>-3.08</v>
      </c>
      <c r="N579" t="str">
        <f t="shared" si="61"/>
        <v>CD.WA</v>
      </c>
    </row>
    <row r="580" spans="1:14" x14ac:dyDescent="0.25">
      <c r="A580" t="s">
        <v>15</v>
      </c>
      <c r="B580" s="2">
        <v>169.31</v>
      </c>
      <c r="C580" s="2">
        <v>3.08</v>
      </c>
      <c r="D580" s="2">
        <v>166.23</v>
      </c>
      <c r="H580" t="str">
        <f t="shared" si="56"/>
        <v>CD.WA.393000-AFC-GENERAL PLANT-STOR</v>
      </c>
      <c r="I580" t="str">
        <f t="shared" si="57"/>
        <v>393000</v>
      </c>
      <c r="J580" t="str">
        <f t="shared" si="58"/>
        <v>182332 REG ASSET - AFUDC (PIS)</v>
      </c>
      <c r="K580" t="str">
        <f t="shared" si="59"/>
        <v/>
      </c>
      <c r="L580">
        <f t="shared" si="60"/>
        <v>169.31</v>
      </c>
      <c r="M580">
        <f t="shared" si="62"/>
        <v>-3.08</v>
      </c>
      <c r="N580" t="str">
        <f t="shared" si="61"/>
        <v>CD.WA</v>
      </c>
    </row>
    <row r="581" spans="1:14" x14ac:dyDescent="0.25">
      <c r="A581" t="s">
        <v>16</v>
      </c>
      <c r="B581" s="2">
        <v>169.31</v>
      </c>
      <c r="C581" s="2">
        <v>3.08</v>
      </c>
      <c r="D581" s="2">
        <v>166.23</v>
      </c>
      <c r="H581" t="str">
        <f t="shared" si="56"/>
        <v>CD.WA.393000-AFC-GENERAL PLANT-STOR</v>
      </c>
      <c r="I581" t="str">
        <f t="shared" si="57"/>
        <v>393000</v>
      </c>
      <c r="J581" t="str">
        <f t="shared" si="58"/>
        <v>182332 REG ASSET - AFUDC (PIS)</v>
      </c>
      <c r="K581" t="str">
        <f t="shared" si="59"/>
        <v/>
      </c>
      <c r="L581">
        <f t="shared" si="60"/>
        <v>169.31</v>
      </c>
      <c r="M581">
        <f t="shared" si="62"/>
        <v>-3.08</v>
      </c>
      <c r="N581" t="str">
        <f t="shared" si="61"/>
        <v>CD.WA</v>
      </c>
    </row>
    <row r="582" spans="1:14" x14ac:dyDescent="0.25">
      <c r="A582" t="s">
        <v>18</v>
      </c>
      <c r="B582" s="2">
        <v>169.31</v>
      </c>
      <c r="C582" s="2">
        <v>3.08</v>
      </c>
      <c r="D582" s="2">
        <v>166.23</v>
      </c>
      <c r="H582" t="str">
        <f t="shared" si="56"/>
        <v>CD.WA.393000-AFC-GENERAL PLANT-STOR</v>
      </c>
      <c r="I582" t="str">
        <f t="shared" si="57"/>
        <v>393000</v>
      </c>
      <c r="J582" t="str">
        <f t="shared" si="58"/>
        <v>182332 REG ASSET - AFUDC (PIS)</v>
      </c>
      <c r="K582" t="str">
        <f t="shared" si="59"/>
        <v/>
      </c>
      <c r="L582">
        <f t="shared" si="60"/>
        <v>169.31</v>
      </c>
      <c r="M582">
        <f t="shared" si="62"/>
        <v>-3.08</v>
      </c>
      <c r="N582" t="str">
        <f t="shared" si="61"/>
        <v>CD.WA</v>
      </c>
    </row>
    <row r="583" spans="1:14" x14ac:dyDescent="0.25">
      <c r="A583" t="s">
        <v>73</v>
      </c>
      <c r="H583" t="str">
        <f t="shared" si="56"/>
        <v>CD.WA.394000 GENERAL PLANT-TOOLS, S</v>
      </c>
      <c r="I583" t="str">
        <f t="shared" si="57"/>
        <v>394000</v>
      </c>
      <c r="J583" t="str">
        <f t="shared" si="58"/>
        <v>182332 REG ASSET - AFUDC (PIS)</v>
      </c>
      <c r="K583" t="str">
        <f t="shared" si="59"/>
        <v/>
      </c>
      <c r="L583">
        <f t="shared" si="60"/>
        <v>0</v>
      </c>
      <c r="M583">
        <f t="shared" si="62"/>
        <v>0</v>
      </c>
      <c r="N583" t="str">
        <f t="shared" si="61"/>
        <v>CD.WA</v>
      </c>
    </row>
    <row r="584" spans="1:14" x14ac:dyDescent="0.25">
      <c r="A584" t="s">
        <v>13</v>
      </c>
      <c r="H584" t="str">
        <f t="shared" si="56"/>
        <v>CD.WA.394000 GENERAL PLANT-TOOLS, S</v>
      </c>
      <c r="I584" t="str">
        <f t="shared" si="57"/>
        <v>394000</v>
      </c>
      <c r="J584" t="str">
        <f t="shared" si="58"/>
        <v>101000 PLANT IN SERVICE OWNED</v>
      </c>
      <c r="K584" t="str">
        <f t="shared" si="59"/>
        <v/>
      </c>
      <c r="L584">
        <f t="shared" si="60"/>
        <v>0</v>
      </c>
      <c r="M584">
        <f t="shared" si="62"/>
        <v>0</v>
      </c>
      <c r="N584" t="str">
        <f t="shared" si="61"/>
        <v>CD.WA</v>
      </c>
    </row>
    <row r="585" spans="1:14" x14ac:dyDescent="0.25">
      <c r="A585" t="s">
        <v>35</v>
      </c>
      <c r="H585" t="str">
        <f t="shared" si="56"/>
        <v>CD.WA.394000 GENERAL PLANT-TOOLS, S</v>
      </c>
      <c r="I585" t="str">
        <f t="shared" si="57"/>
        <v>394000</v>
      </c>
      <c r="J585" t="str">
        <f t="shared" si="58"/>
        <v>101000 PLANT IN SERVICE OWNED</v>
      </c>
      <c r="K585" t="str">
        <f t="shared" si="59"/>
        <v/>
      </c>
      <c r="L585">
        <f t="shared" si="60"/>
        <v>0</v>
      </c>
      <c r="M585">
        <f t="shared" si="62"/>
        <v>0</v>
      </c>
      <c r="N585" t="str">
        <f t="shared" si="61"/>
        <v>CD.WA</v>
      </c>
    </row>
    <row r="586" spans="1:14" x14ac:dyDescent="0.25">
      <c r="A586">
        <v>2002</v>
      </c>
      <c r="B586" s="2">
        <v>329.29</v>
      </c>
      <c r="C586" s="2">
        <v>287.17</v>
      </c>
      <c r="D586" s="2">
        <v>42.12</v>
      </c>
      <c r="H586" t="str">
        <f t="shared" si="56"/>
        <v>CD.WA.394000 GENERAL PLANT-TOOLS, S</v>
      </c>
      <c r="I586" t="str">
        <f t="shared" si="57"/>
        <v>394000</v>
      </c>
      <c r="J586" t="str">
        <f t="shared" si="58"/>
        <v>101000 PLANT IN SERVICE OWNED</v>
      </c>
      <c r="K586">
        <f t="shared" si="59"/>
        <v>2002</v>
      </c>
      <c r="L586">
        <f t="shared" si="60"/>
        <v>329.29</v>
      </c>
      <c r="M586">
        <f t="shared" si="62"/>
        <v>-287.17</v>
      </c>
      <c r="N586" t="str">
        <f t="shared" si="61"/>
        <v>CD.WA</v>
      </c>
    </row>
    <row r="587" spans="1:14" x14ac:dyDescent="0.25">
      <c r="A587">
        <v>2003</v>
      </c>
      <c r="B587" s="2">
        <v>2600.9499999999998</v>
      </c>
      <c r="C587" s="2">
        <v>1804.93</v>
      </c>
      <c r="D587" s="2">
        <v>796.02</v>
      </c>
      <c r="H587" t="str">
        <f t="shared" si="56"/>
        <v>CD.WA.394000 GENERAL PLANT-TOOLS, S</v>
      </c>
      <c r="I587" t="str">
        <f t="shared" si="57"/>
        <v>394000</v>
      </c>
      <c r="J587" t="str">
        <f t="shared" si="58"/>
        <v>101000 PLANT IN SERVICE OWNED</v>
      </c>
      <c r="K587">
        <f t="shared" si="59"/>
        <v>2003</v>
      </c>
      <c r="L587">
        <f t="shared" si="60"/>
        <v>2600.9499999999998</v>
      </c>
      <c r="M587">
        <f t="shared" si="62"/>
        <v>-1804.93</v>
      </c>
      <c r="N587" t="str">
        <f t="shared" si="61"/>
        <v>CD.WA</v>
      </c>
    </row>
    <row r="588" spans="1:14" x14ac:dyDescent="0.25">
      <c r="A588">
        <v>2019</v>
      </c>
      <c r="B588" s="2">
        <v>23416.77</v>
      </c>
      <c r="C588" s="2">
        <v>2251.87</v>
      </c>
      <c r="D588" s="2">
        <v>21164.9</v>
      </c>
      <c r="H588" t="str">
        <f t="shared" si="56"/>
        <v>CD.WA.394000 GENERAL PLANT-TOOLS, S</v>
      </c>
      <c r="I588" t="str">
        <f t="shared" si="57"/>
        <v>394000</v>
      </c>
      <c r="J588" t="str">
        <f t="shared" si="58"/>
        <v>101000 PLANT IN SERVICE OWNED</v>
      </c>
      <c r="K588">
        <f t="shared" si="59"/>
        <v>2019</v>
      </c>
      <c r="L588">
        <f t="shared" si="60"/>
        <v>23416.77</v>
      </c>
      <c r="M588">
        <f t="shared" si="62"/>
        <v>-2251.87</v>
      </c>
      <c r="N588" t="str">
        <f t="shared" si="61"/>
        <v>CD.WA</v>
      </c>
    </row>
    <row r="589" spans="1:14" x14ac:dyDescent="0.25">
      <c r="A589" t="s">
        <v>15</v>
      </c>
      <c r="B589" s="2">
        <v>26347.01</v>
      </c>
      <c r="C589" s="2">
        <v>4343.97</v>
      </c>
      <c r="D589" s="2">
        <v>22003.040000000001</v>
      </c>
      <c r="H589" t="str">
        <f t="shared" ref="H589:H610" si="63">IF(LEFT(A589,3)="CD.",A589,H588)</f>
        <v>CD.WA.394000 GENERAL PLANT-TOOLS, S</v>
      </c>
      <c r="I589" t="str">
        <f t="shared" ref="I589:I652" si="64">MID(H589,7,6)</f>
        <v>394000</v>
      </c>
      <c r="J589" t="str">
        <f t="shared" ref="J589:J610" si="65">IFERROR(IF(_xlfn.NUMBERVALUE(LEFT(A589,6))&gt;=101000,A589,J588),J588)</f>
        <v>101000 PLANT IN SERVICE OWNED</v>
      </c>
      <c r="K589" t="str">
        <f t="shared" ref="K589:K610" si="66">IFERROR(IF(A589&lt;=2021,A589,""),"-")</f>
        <v/>
      </c>
      <c r="L589">
        <f t="shared" ref="L589:L610" si="67">B589</f>
        <v>26347.01</v>
      </c>
      <c r="M589">
        <f t="shared" si="62"/>
        <v>-4343.97</v>
      </c>
      <c r="N589" t="str">
        <f t="shared" ref="N589:N610" si="68">LEFT(H589,5)</f>
        <v>CD.WA</v>
      </c>
    </row>
    <row r="590" spans="1:14" x14ac:dyDescent="0.25">
      <c r="A590" t="s">
        <v>16</v>
      </c>
      <c r="B590" s="2">
        <v>26347.01</v>
      </c>
      <c r="C590" s="2">
        <v>4343.97</v>
      </c>
      <c r="D590" s="2">
        <v>22003.040000000001</v>
      </c>
      <c r="H590" t="str">
        <f t="shared" si="63"/>
        <v>CD.WA.394000 GENERAL PLANT-TOOLS, S</v>
      </c>
      <c r="I590" t="str">
        <f t="shared" si="64"/>
        <v>394000</v>
      </c>
      <c r="J590" t="str">
        <f t="shared" si="65"/>
        <v>101000 PLANT IN SERVICE OWNED</v>
      </c>
      <c r="K590" t="str">
        <f t="shared" si="66"/>
        <v/>
      </c>
      <c r="L590">
        <f t="shared" si="67"/>
        <v>26347.01</v>
      </c>
      <c r="M590">
        <f t="shared" ref="M590:M653" si="69">-C590</f>
        <v>-4343.97</v>
      </c>
      <c r="N590" t="str">
        <f t="shared" si="68"/>
        <v>CD.WA</v>
      </c>
    </row>
    <row r="591" spans="1:14" x14ac:dyDescent="0.25">
      <c r="A591" t="s">
        <v>18</v>
      </c>
      <c r="B591" s="2">
        <v>26347.01</v>
      </c>
      <c r="C591" s="2">
        <v>4343.97</v>
      </c>
      <c r="D591" s="2">
        <v>22003.040000000001</v>
      </c>
      <c r="H591" t="str">
        <f t="shared" si="63"/>
        <v>CD.WA.394000 GENERAL PLANT-TOOLS, S</v>
      </c>
      <c r="I591" t="str">
        <f t="shared" si="64"/>
        <v>394000</v>
      </c>
      <c r="J591" t="str">
        <f t="shared" si="65"/>
        <v>101000 PLANT IN SERVICE OWNED</v>
      </c>
      <c r="K591" t="str">
        <f t="shared" si="66"/>
        <v/>
      </c>
      <c r="L591">
        <f t="shared" si="67"/>
        <v>26347.01</v>
      </c>
      <c r="M591">
        <f t="shared" si="69"/>
        <v>-4343.97</v>
      </c>
      <c r="N591" t="str">
        <f t="shared" si="68"/>
        <v>CD.WA</v>
      </c>
    </row>
    <row r="592" spans="1:14" x14ac:dyDescent="0.25">
      <c r="A592" t="s">
        <v>74</v>
      </c>
      <c r="H592" t="str">
        <f t="shared" si="63"/>
        <v>CD.WA.394000-AFC-GENERAL PLANT-TOOL</v>
      </c>
      <c r="I592" t="str">
        <f t="shared" si="64"/>
        <v>394000</v>
      </c>
      <c r="J592" t="str">
        <f t="shared" si="65"/>
        <v>101000 PLANT IN SERVICE OWNED</v>
      </c>
      <c r="K592" t="str">
        <f t="shared" si="66"/>
        <v/>
      </c>
      <c r="L592">
        <f t="shared" si="67"/>
        <v>0</v>
      </c>
      <c r="M592">
        <f t="shared" si="69"/>
        <v>0</v>
      </c>
      <c r="N592" t="str">
        <f t="shared" si="68"/>
        <v>CD.WA</v>
      </c>
    </row>
    <row r="593" spans="1:14" x14ac:dyDescent="0.25">
      <c r="A593" t="s">
        <v>21</v>
      </c>
      <c r="H593" t="str">
        <f t="shared" si="63"/>
        <v>CD.WA.394000-AFC-GENERAL PLANT-TOOL</v>
      </c>
      <c r="I593" t="str">
        <f t="shared" si="64"/>
        <v>394000</v>
      </c>
      <c r="J593" t="str">
        <f t="shared" si="65"/>
        <v>182332 REG ASSET - AFUDC (PIS)</v>
      </c>
      <c r="K593" t="str">
        <f t="shared" si="66"/>
        <v/>
      </c>
      <c r="L593">
        <f t="shared" si="67"/>
        <v>0</v>
      </c>
      <c r="M593">
        <f t="shared" si="69"/>
        <v>0</v>
      </c>
      <c r="N593" t="str">
        <f t="shared" si="68"/>
        <v>CD.WA</v>
      </c>
    </row>
    <row r="594" spans="1:14" x14ac:dyDescent="0.25">
      <c r="A594" t="s">
        <v>35</v>
      </c>
      <c r="H594" t="str">
        <f t="shared" si="63"/>
        <v>CD.WA.394000-AFC-GENERAL PLANT-TOOL</v>
      </c>
      <c r="I594" t="str">
        <f t="shared" si="64"/>
        <v>394000</v>
      </c>
      <c r="J594" t="str">
        <f t="shared" si="65"/>
        <v>182332 REG ASSET - AFUDC (PIS)</v>
      </c>
      <c r="K594" t="str">
        <f t="shared" si="66"/>
        <v/>
      </c>
      <c r="L594">
        <f t="shared" si="67"/>
        <v>0</v>
      </c>
      <c r="M594">
        <f t="shared" si="69"/>
        <v>0</v>
      </c>
      <c r="N594" t="str">
        <f t="shared" si="68"/>
        <v>CD.WA</v>
      </c>
    </row>
    <row r="595" spans="1:14" x14ac:dyDescent="0.25">
      <c r="A595">
        <v>2019</v>
      </c>
      <c r="B595" s="2">
        <v>27.06</v>
      </c>
      <c r="C595" s="2">
        <v>0.74</v>
      </c>
      <c r="D595" s="2">
        <v>26.32</v>
      </c>
      <c r="H595" t="str">
        <f t="shared" si="63"/>
        <v>CD.WA.394000-AFC-GENERAL PLANT-TOOL</v>
      </c>
      <c r="I595" t="str">
        <f t="shared" si="64"/>
        <v>394000</v>
      </c>
      <c r="J595" t="str">
        <f t="shared" si="65"/>
        <v>182332 REG ASSET - AFUDC (PIS)</v>
      </c>
      <c r="K595">
        <f t="shared" si="66"/>
        <v>2019</v>
      </c>
      <c r="L595">
        <f t="shared" si="67"/>
        <v>27.06</v>
      </c>
      <c r="M595">
        <f t="shared" si="69"/>
        <v>-0.74</v>
      </c>
      <c r="N595" t="str">
        <f t="shared" si="68"/>
        <v>CD.WA</v>
      </c>
    </row>
    <row r="596" spans="1:14" x14ac:dyDescent="0.25">
      <c r="A596" t="s">
        <v>15</v>
      </c>
      <c r="B596" s="2">
        <v>27.06</v>
      </c>
      <c r="C596" s="2">
        <v>0.74</v>
      </c>
      <c r="D596" s="2">
        <v>26.32</v>
      </c>
      <c r="H596" t="str">
        <f t="shared" si="63"/>
        <v>CD.WA.394000-AFC-GENERAL PLANT-TOOL</v>
      </c>
      <c r="I596" t="str">
        <f t="shared" si="64"/>
        <v>394000</v>
      </c>
      <c r="J596" t="str">
        <f t="shared" si="65"/>
        <v>182332 REG ASSET - AFUDC (PIS)</v>
      </c>
      <c r="K596" t="str">
        <f t="shared" si="66"/>
        <v/>
      </c>
      <c r="L596">
        <f t="shared" si="67"/>
        <v>27.06</v>
      </c>
      <c r="M596">
        <f t="shared" si="69"/>
        <v>-0.74</v>
      </c>
      <c r="N596" t="str">
        <f t="shared" si="68"/>
        <v>CD.WA</v>
      </c>
    </row>
    <row r="597" spans="1:14" x14ac:dyDescent="0.25">
      <c r="A597" t="s">
        <v>16</v>
      </c>
      <c r="B597" s="2">
        <v>27.06</v>
      </c>
      <c r="C597" s="2">
        <v>0.74</v>
      </c>
      <c r="D597" s="2">
        <v>26.32</v>
      </c>
      <c r="H597" t="str">
        <f t="shared" si="63"/>
        <v>CD.WA.394000-AFC-GENERAL PLANT-TOOL</v>
      </c>
      <c r="I597" t="str">
        <f t="shared" si="64"/>
        <v>394000</v>
      </c>
      <c r="J597" t="str">
        <f t="shared" si="65"/>
        <v>182332 REG ASSET - AFUDC (PIS)</v>
      </c>
      <c r="K597" t="str">
        <f t="shared" si="66"/>
        <v/>
      </c>
      <c r="L597">
        <f t="shared" si="67"/>
        <v>27.06</v>
      </c>
      <c r="M597">
        <f t="shared" si="69"/>
        <v>-0.74</v>
      </c>
      <c r="N597" t="str">
        <f t="shared" si="68"/>
        <v>CD.WA</v>
      </c>
    </row>
    <row r="598" spans="1:14" x14ac:dyDescent="0.25">
      <c r="A598" t="s">
        <v>18</v>
      </c>
      <c r="B598" s="2">
        <v>27.06</v>
      </c>
      <c r="C598" s="2">
        <v>0.74</v>
      </c>
      <c r="D598" s="2">
        <v>26.32</v>
      </c>
      <c r="H598" t="str">
        <f t="shared" si="63"/>
        <v>CD.WA.394000-AFC-GENERAL PLANT-TOOL</v>
      </c>
      <c r="I598" t="str">
        <f t="shared" si="64"/>
        <v>394000</v>
      </c>
      <c r="J598" t="str">
        <f t="shared" si="65"/>
        <v>182332 REG ASSET - AFUDC (PIS)</v>
      </c>
      <c r="K598" t="str">
        <f t="shared" si="66"/>
        <v/>
      </c>
      <c r="L598">
        <f t="shared" si="67"/>
        <v>27.06</v>
      </c>
      <c r="M598">
        <f t="shared" si="69"/>
        <v>-0.74</v>
      </c>
      <c r="N598" t="str">
        <f t="shared" si="68"/>
        <v>CD.WA</v>
      </c>
    </row>
    <row r="599" spans="1:14" x14ac:dyDescent="0.25">
      <c r="A599" t="s">
        <v>75</v>
      </c>
      <c r="H599" t="str">
        <f t="shared" si="63"/>
        <v>CD.WA.397000 GENERAL PLANT-COMMUNIC</v>
      </c>
      <c r="I599" t="str">
        <f t="shared" si="64"/>
        <v>397000</v>
      </c>
      <c r="J599" t="str">
        <f t="shared" si="65"/>
        <v>182332 REG ASSET - AFUDC (PIS)</v>
      </c>
      <c r="K599" t="str">
        <f t="shared" si="66"/>
        <v/>
      </c>
      <c r="L599">
        <f t="shared" si="67"/>
        <v>0</v>
      </c>
      <c r="M599">
        <f t="shared" si="69"/>
        <v>0</v>
      </c>
      <c r="N599" t="str">
        <f t="shared" si="68"/>
        <v>CD.WA</v>
      </c>
    </row>
    <row r="600" spans="1:14" x14ac:dyDescent="0.25">
      <c r="A600" t="s">
        <v>13</v>
      </c>
      <c r="H600" t="str">
        <f t="shared" si="63"/>
        <v>CD.WA.397000 GENERAL PLANT-COMMUNIC</v>
      </c>
      <c r="I600" t="str">
        <f t="shared" si="64"/>
        <v>397000</v>
      </c>
      <c r="J600" t="str">
        <f t="shared" si="65"/>
        <v>101000 PLANT IN SERVICE OWNED</v>
      </c>
      <c r="K600" t="str">
        <f t="shared" si="66"/>
        <v/>
      </c>
      <c r="L600">
        <f t="shared" si="67"/>
        <v>0</v>
      </c>
      <c r="M600">
        <f t="shared" si="69"/>
        <v>0</v>
      </c>
      <c r="N600" t="str">
        <f t="shared" si="68"/>
        <v>CD.WA</v>
      </c>
    </row>
    <row r="601" spans="1:14" x14ac:dyDescent="0.25">
      <c r="A601" t="s">
        <v>40</v>
      </c>
      <c r="H601" t="str">
        <f t="shared" si="63"/>
        <v>CD.WA.397000 GENERAL PLANT-COMMUNIC</v>
      </c>
      <c r="I601" t="str">
        <f t="shared" si="64"/>
        <v>397000</v>
      </c>
      <c r="J601" t="str">
        <f t="shared" si="65"/>
        <v>101000 PLANT IN SERVICE OWNED</v>
      </c>
      <c r="K601" t="str">
        <f t="shared" si="66"/>
        <v/>
      </c>
      <c r="L601">
        <f t="shared" si="67"/>
        <v>0</v>
      </c>
      <c r="M601">
        <f t="shared" si="69"/>
        <v>0</v>
      </c>
      <c r="N601" t="str">
        <f t="shared" si="68"/>
        <v>CD.WA</v>
      </c>
    </row>
    <row r="602" spans="1:14" x14ac:dyDescent="0.25">
      <c r="A602">
        <v>2007</v>
      </c>
      <c r="B602" s="2">
        <v>51561.48</v>
      </c>
      <c r="C602" s="2">
        <v>42148.54</v>
      </c>
      <c r="D602" s="2">
        <v>9412.94</v>
      </c>
      <c r="H602" t="str">
        <f t="shared" si="63"/>
        <v>CD.WA.397000 GENERAL PLANT-COMMUNIC</v>
      </c>
      <c r="I602" t="str">
        <f t="shared" si="64"/>
        <v>397000</v>
      </c>
      <c r="J602" t="str">
        <f t="shared" si="65"/>
        <v>101000 PLANT IN SERVICE OWNED</v>
      </c>
      <c r="K602">
        <f t="shared" si="66"/>
        <v>2007</v>
      </c>
      <c r="L602">
        <f t="shared" si="67"/>
        <v>51561.48</v>
      </c>
      <c r="M602">
        <f t="shared" si="69"/>
        <v>-42148.54</v>
      </c>
      <c r="N602" t="str">
        <f t="shared" si="68"/>
        <v>CD.WA</v>
      </c>
    </row>
    <row r="603" spans="1:14" x14ac:dyDescent="0.25">
      <c r="A603">
        <v>2008</v>
      </c>
      <c r="B603" s="2">
        <v>4814.2700000000004</v>
      </c>
      <c r="C603" s="2">
        <v>2891.02</v>
      </c>
      <c r="D603" s="2">
        <v>1923.25</v>
      </c>
      <c r="H603" t="str">
        <f t="shared" si="63"/>
        <v>CD.WA.397000 GENERAL PLANT-COMMUNIC</v>
      </c>
      <c r="I603" t="str">
        <f t="shared" si="64"/>
        <v>397000</v>
      </c>
      <c r="J603" t="str">
        <f t="shared" si="65"/>
        <v>101000 PLANT IN SERVICE OWNED</v>
      </c>
      <c r="K603">
        <f t="shared" si="66"/>
        <v>2008</v>
      </c>
      <c r="L603">
        <f t="shared" si="67"/>
        <v>4814.2700000000004</v>
      </c>
      <c r="M603">
        <f t="shared" si="69"/>
        <v>-2891.02</v>
      </c>
      <c r="N603" t="str">
        <f t="shared" si="68"/>
        <v>CD.WA</v>
      </c>
    </row>
    <row r="604" spans="1:14" x14ac:dyDescent="0.25">
      <c r="A604">
        <v>2010</v>
      </c>
      <c r="B604" s="2">
        <v>10802.76</v>
      </c>
      <c r="C604" s="2">
        <v>4355.53</v>
      </c>
      <c r="D604" s="2">
        <v>6447.23</v>
      </c>
      <c r="H604" t="str">
        <f t="shared" si="63"/>
        <v>CD.WA.397000 GENERAL PLANT-COMMUNIC</v>
      </c>
      <c r="I604" t="str">
        <f t="shared" si="64"/>
        <v>397000</v>
      </c>
      <c r="J604" t="str">
        <f t="shared" si="65"/>
        <v>101000 PLANT IN SERVICE OWNED</v>
      </c>
      <c r="K604">
        <f t="shared" si="66"/>
        <v>2010</v>
      </c>
      <c r="L604">
        <f t="shared" si="67"/>
        <v>10802.76</v>
      </c>
      <c r="M604">
        <f t="shared" si="69"/>
        <v>-4355.53</v>
      </c>
      <c r="N604" t="str">
        <f t="shared" si="68"/>
        <v>CD.WA</v>
      </c>
    </row>
    <row r="605" spans="1:14" x14ac:dyDescent="0.25">
      <c r="A605">
        <v>2014</v>
      </c>
      <c r="B605" s="2">
        <v>139093.92000000001</v>
      </c>
      <c r="C605" s="2">
        <v>34543.01</v>
      </c>
      <c r="D605" s="2">
        <v>104550.91</v>
      </c>
      <c r="H605" t="str">
        <f t="shared" si="63"/>
        <v>CD.WA.397000 GENERAL PLANT-COMMUNIC</v>
      </c>
      <c r="I605" t="str">
        <f t="shared" si="64"/>
        <v>397000</v>
      </c>
      <c r="J605" t="str">
        <f t="shared" si="65"/>
        <v>101000 PLANT IN SERVICE OWNED</v>
      </c>
      <c r="K605">
        <f t="shared" si="66"/>
        <v>2014</v>
      </c>
      <c r="L605">
        <f t="shared" si="67"/>
        <v>139093.92000000001</v>
      </c>
      <c r="M605">
        <f t="shared" si="69"/>
        <v>-34543.01</v>
      </c>
      <c r="N605" t="str">
        <f t="shared" si="68"/>
        <v>CD.WA</v>
      </c>
    </row>
    <row r="606" spans="1:14" x14ac:dyDescent="0.25">
      <c r="A606">
        <v>2015</v>
      </c>
      <c r="B606" s="2">
        <v>117512.07</v>
      </c>
      <c r="C606" s="2">
        <v>26209.01</v>
      </c>
      <c r="D606" s="2">
        <v>91303.06</v>
      </c>
      <c r="H606" t="str">
        <f t="shared" si="63"/>
        <v>CD.WA.397000 GENERAL PLANT-COMMUNIC</v>
      </c>
      <c r="I606" t="str">
        <f t="shared" si="64"/>
        <v>397000</v>
      </c>
      <c r="J606" t="str">
        <f t="shared" si="65"/>
        <v>101000 PLANT IN SERVICE OWNED</v>
      </c>
      <c r="K606">
        <f t="shared" si="66"/>
        <v>2015</v>
      </c>
      <c r="L606">
        <f t="shared" si="67"/>
        <v>117512.07</v>
      </c>
      <c r="M606">
        <f t="shared" si="69"/>
        <v>-26209.01</v>
      </c>
      <c r="N606" t="str">
        <f t="shared" si="68"/>
        <v>CD.WA</v>
      </c>
    </row>
    <row r="607" spans="1:14" x14ac:dyDescent="0.25">
      <c r="A607">
        <v>2016</v>
      </c>
      <c r="B607" s="2">
        <v>494084.91</v>
      </c>
      <c r="C607" s="2">
        <v>98213.1</v>
      </c>
      <c r="D607" s="2">
        <v>395871.81</v>
      </c>
      <c r="H607" t="str">
        <f t="shared" si="63"/>
        <v>CD.WA.397000 GENERAL PLANT-COMMUNIC</v>
      </c>
      <c r="I607" t="str">
        <f t="shared" si="64"/>
        <v>397000</v>
      </c>
      <c r="J607" t="str">
        <f t="shared" si="65"/>
        <v>101000 PLANT IN SERVICE OWNED</v>
      </c>
      <c r="K607">
        <f t="shared" si="66"/>
        <v>2016</v>
      </c>
      <c r="L607">
        <f t="shared" si="67"/>
        <v>494084.91</v>
      </c>
      <c r="M607">
        <f t="shared" si="69"/>
        <v>-98213.1</v>
      </c>
      <c r="N607" t="str">
        <f t="shared" si="68"/>
        <v>CD.WA</v>
      </c>
    </row>
    <row r="608" spans="1:14" x14ac:dyDescent="0.25">
      <c r="A608">
        <v>2018</v>
      </c>
      <c r="B608" s="2">
        <v>2365328.08</v>
      </c>
      <c r="C608" s="2">
        <v>348703.79</v>
      </c>
      <c r="D608" s="2">
        <v>2016624.29</v>
      </c>
      <c r="H608" t="str">
        <f t="shared" si="63"/>
        <v>CD.WA.397000 GENERAL PLANT-COMMUNIC</v>
      </c>
      <c r="I608" t="str">
        <f t="shared" si="64"/>
        <v>397000</v>
      </c>
      <c r="J608" t="str">
        <f t="shared" si="65"/>
        <v>101000 PLANT IN SERVICE OWNED</v>
      </c>
      <c r="K608">
        <f t="shared" si="66"/>
        <v>2018</v>
      </c>
      <c r="L608">
        <f t="shared" si="67"/>
        <v>2365328.08</v>
      </c>
      <c r="M608">
        <f t="shared" si="69"/>
        <v>-348703.79</v>
      </c>
      <c r="N608" t="str">
        <f t="shared" si="68"/>
        <v>CD.WA</v>
      </c>
    </row>
    <row r="609" spans="1:14" x14ac:dyDescent="0.25">
      <c r="A609">
        <v>2019</v>
      </c>
      <c r="B609" s="2">
        <v>345104.16</v>
      </c>
      <c r="C609" s="2">
        <v>40287.5</v>
      </c>
      <c r="D609" s="2">
        <v>304816.65999999997</v>
      </c>
      <c r="H609" t="str">
        <f t="shared" si="63"/>
        <v>CD.WA.397000 GENERAL PLANT-COMMUNIC</v>
      </c>
      <c r="I609" t="str">
        <f t="shared" si="64"/>
        <v>397000</v>
      </c>
      <c r="J609" t="str">
        <f t="shared" si="65"/>
        <v>101000 PLANT IN SERVICE OWNED</v>
      </c>
      <c r="K609">
        <f t="shared" si="66"/>
        <v>2019</v>
      </c>
      <c r="L609">
        <f t="shared" si="67"/>
        <v>345104.16</v>
      </c>
      <c r="M609">
        <f t="shared" si="69"/>
        <v>-40287.5</v>
      </c>
      <c r="N609" t="str">
        <f t="shared" si="68"/>
        <v>CD.WA</v>
      </c>
    </row>
    <row r="610" spans="1:14" x14ac:dyDescent="0.25">
      <c r="A610">
        <v>2020</v>
      </c>
      <c r="B610" s="2">
        <v>1068038.68</v>
      </c>
      <c r="C610" s="2">
        <v>84652.53</v>
      </c>
      <c r="D610" s="2">
        <v>983386.15</v>
      </c>
      <c r="H610" t="str">
        <f t="shared" si="63"/>
        <v>CD.WA.397000 GENERAL PLANT-COMMUNIC</v>
      </c>
      <c r="I610" t="str">
        <f t="shared" si="64"/>
        <v>397000</v>
      </c>
      <c r="J610" t="str">
        <f t="shared" si="65"/>
        <v>101000 PLANT IN SERVICE OWNED</v>
      </c>
      <c r="K610">
        <f t="shared" si="66"/>
        <v>2020</v>
      </c>
      <c r="L610">
        <f t="shared" si="67"/>
        <v>1068038.68</v>
      </c>
      <c r="M610">
        <f t="shared" si="69"/>
        <v>-84652.53</v>
      </c>
      <c r="N610" t="str">
        <f t="shared" si="68"/>
        <v>CD.WA</v>
      </c>
    </row>
    <row r="611" spans="1:14" x14ac:dyDescent="0.25">
      <c r="A611" t="s">
        <v>15</v>
      </c>
      <c r="B611" s="2">
        <v>4596340.33</v>
      </c>
      <c r="C611" s="2">
        <v>682004.04</v>
      </c>
      <c r="D611" s="2">
        <v>3914336.29</v>
      </c>
      <c r="H611" t="str">
        <f t="shared" ref="H611:H660" si="70">IF(LEFT(A611,3)="CD.",A611,H610)</f>
        <v>CD.WA.397000 GENERAL PLANT-COMMUNIC</v>
      </c>
      <c r="I611" t="str">
        <f t="shared" si="64"/>
        <v>397000</v>
      </c>
      <c r="J611" t="str">
        <f t="shared" ref="J611:J660" si="71">IFERROR(IF(_xlfn.NUMBERVALUE(LEFT(A611,6))&gt;=101000,A611,J610),J610)</f>
        <v>101000 PLANT IN SERVICE OWNED</v>
      </c>
      <c r="K611" t="str">
        <f t="shared" ref="K611:K660" si="72">IFERROR(IF(A611&lt;=2021,A611,""),"-")</f>
        <v/>
      </c>
      <c r="L611">
        <f t="shared" ref="L611:L660" si="73">B611</f>
        <v>4596340.33</v>
      </c>
      <c r="M611">
        <f t="shared" si="69"/>
        <v>-682004.04</v>
      </c>
      <c r="N611" t="str">
        <f t="shared" ref="N611:N660" si="74">LEFT(H611,5)</f>
        <v>CD.WA</v>
      </c>
    </row>
    <row r="612" spans="1:14" x14ac:dyDescent="0.25">
      <c r="A612" t="s">
        <v>16</v>
      </c>
      <c r="B612" s="2">
        <v>4596340.33</v>
      </c>
      <c r="C612" s="2">
        <v>682004.04</v>
      </c>
      <c r="D612" s="2">
        <v>3914336.29</v>
      </c>
      <c r="H612" t="str">
        <f t="shared" si="70"/>
        <v>CD.WA.397000 GENERAL PLANT-COMMUNIC</v>
      </c>
      <c r="I612" t="str">
        <f t="shared" si="64"/>
        <v>397000</v>
      </c>
      <c r="J612" t="str">
        <f t="shared" si="71"/>
        <v>101000 PLANT IN SERVICE OWNED</v>
      </c>
      <c r="K612" t="str">
        <f t="shared" si="72"/>
        <v/>
      </c>
      <c r="L612">
        <f t="shared" si="73"/>
        <v>4596340.33</v>
      </c>
      <c r="M612">
        <f t="shared" si="69"/>
        <v>-682004.04</v>
      </c>
      <c r="N612" t="str">
        <f t="shared" si="74"/>
        <v>CD.WA</v>
      </c>
    </row>
    <row r="613" spans="1:14" x14ac:dyDescent="0.25">
      <c r="A613" t="s">
        <v>17</v>
      </c>
      <c r="H613" t="str">
        <f t="shared" si="70"/>
        <v>CD.WA.397000 GENERAL PLANT-COMMUNIC</v>
      </c>
      <c r="I613" t="str">
        <f t="shared" si="64"/>
        <v>397000</v>
      </c>
      <c r="J613" t="str">
        <f t="shared" si="71"/>
        <v>106000 CCNC (PP)</v>
      </c>
      <c r="K613" t="str">
        <f t="shared" si="72"/>
        <v/>
      </c>
      <c r="L613">
        <f t="shared" si="73"/>
        <v>0</v>
      </c>
      <c r="M613">
        <f t="shared" si="69"/>
        <v>0</v>
      </c>
      <c r="N613" t="str">
        <f t="shared" si="74"/>
        <v>CD.WA</v>
      </c>
    </row>
    <row r="614" spans="1:14" x14ac:dyDescent="0.25">
      <c r="A614" t="s">
        <v>40</v>
      </c>
      <c r="H614" t="str">
        <f t="shared" si="70"/>
        <v>CD.WA.397000 GENERAL PLANT-COMMUNIC</v>
      </c>
      <c r="I614" t="str">
        <f t="shared" si="64"/>
        <v>397000</v>
      </c>
      <c r="J614" t="str">
        <f t="shared" si="71"/>
        <v>106000 CCNC (PP)</v>
      </c>
      <c r="K614" t="str">
        <f t="shared" si="72"/>
        <v/>
      </c>
      <c r="L614">
        <f t="shared" si="73"/>
        <v>0</v>
      </c>
      <c r="M614">
        <f t="shared" si="69"/>
        <v>0</v>
      </c>
      <c r="N614" t="str">
        <f t="shared" si="74"/>
        <v>CD.WA</v>
      </c>
    </row>
    <row r="615" spans="1:14" x14ac:dyDescent="0.25">
      <c r="A615">
        <v>2020</v>
      </c>
      <c r="B615" s="2">
        <v>11490.09</v>
      </c>
      <c r="C615" s="2">
        <v>910.7</v>
      </c>
      <c r="D615" s="2">
        <v>10579.39</v>
      </c>
      <c r="H615" t="str">
        <f t="shared" si="70"/>
        <v>CD.WA.397000 GENERAL PLANT-COMMUNIC</v>
      </c>
      <c r="I615" t="str">
        <f t="shared" si="64"/>
        <v>397000</v>
      </c>
      <c r="J615" t="str">
        <f t="shared" si="71"/>
        <v>106000 CCNC (PP)</v>
      </c>
      <c r="K615">
        <f t="shared" si="72"/>
        <v>2020</v>
      </c>
      <c r="L615">
        <f t="shared" si="73"/>
        <v>11490.09</v>
      </c>
      <c r="M615">
        <f t="shared" si="69"/>
        <v>-910.7</v>
      </c>
      <c r="N615" t="str">
        <f t="shared" si="74"/>
        <v>CD.WA</v>
      </c>
    </row>
    <row r="616" spans="1:14" x14ac:dyDescent="0.25">
      <c r="A616">
        <v>2021</v>
      </c>
      <c r="B616" s="2">
        <v>1231811.55</v>
      </c>
      <c r="C616" s="2">
        <v>37727.94</v>
      </c>
      <c r="D616" s="2">
        <v>1194083.6100000001</v>
      </c>
      <c r="H616" t="str">
        <f t="shared" si="70"/>
        <v>CD.WA.397000 GENERAL PLANT-COMMUNIC</v>
      </c>
      <c r="I616" t="str">
        <f t="shared" si="64"/>
        <v>397000</v>
      </c>
      <c r="J616" t="str">
        <f t="shared" si="71"/>
        <v>106000 CCNC (PP)</v>
      </c>
      <c r="K616">
        <f t="shared" si="72"/>
        <v>2021</v>
      </c>
      <c r="L616">
        <f t="shared" si="73"/>
        <v>1231811.55</v>
      </c>
      <c r="M616">
        <f t="shared" si="69"/>
        <v>-37727.94</v>
      </c>
      <c r="N616" t="str">
        <f t="shared" si="74"/>
        <v>CD.WA</v>
      </c>
    </row>
    <row r="617" spans="1:14" x14ac:dyDescent="0.25">
      <c r="A617" t="s">
        <v>15</v>
      </c>
      <c r="B617" s="2">
        <v>1243301.6399999999</v>
      </c>
      <c r="C617" s="2">
        <v>38638.639999999999</v>
      </c>
      <c r="D617" s="2">
        <v>1204663</v>
      </c>
      <c r="H617" t="str">
        <f t="shared" si="70"/>
        <v>CD.WA.397000 GENERAL PLANT-COMMUNIC</v>
      </c>
      <c r="I617" t="str">
        <f t="shared" si="64"/>
        <v>397000</v>
      </c>
      <c r="J617" t="str">
        <f t="shared" si="71"/>
        <v>106000 CCNC (PP)</v>
      </c>
      <c r="K617" t="str">
        <f t="shared" si="72"/>
        <v/>
      </c>
      <c r="L617">
        <f t="shared" si="73"/>
        <v>1243301.6399999999</v>
      </c>
      <c r="M617">
        <f t="shared" si="69"/>
        <v>-38638.639999999999</v>
      </c>
      <c r="N617" t="str">
        <f t="shared" si="74"/>
        <v>CD.WA</v>
      </c>
    </row>
    <row r="618" spans="1:14" x14ac:dyDescent="0.25">
      <c r="A618" t="s">
        <v>16</v>
      </c>
      <c r="B618" s="2">
        <v>1243301.6399999999</v>
      </c>
      <c r="C618" s="2">
        <v>38638.639999999999</v>
      </c>
      <c r="D618" s="2">
        <v>1204663</v>
      </c>
      <c r="H618" t="str">
        <f t="shared" si="70"/>
        <v>CD.WA.397000 GENERAL PLANT-COMMUNIC</v>
      </c>
      <c r="I618" t="str">
        <f t="shared" si="64"/>
        <v>397000</v>
      </c>
      <c r="J618" t="str">
        <f t="shared" si="71"/>
        <v>106000 CCNC (PP)</v>
      </c>
      <c r="K618" t="str">
        <f t="shared" si="72"/>
        <v/>
      </c>
      <c r="L618">
        <f t="shared" si="73"/>
        <v>1243301.6399999999</v>
      </c>
      <c r="M618">
        <f t="shared" si="69"/>
        <v>-38638.639999999999</v>
      </c>
      <c r="N618" t="str">
        <f t="shared" si="74"/>
        <v>CD.WA</v>
      </c>
    </row>
    <row r="619" spans="1:14" x14ac:dyDescent="0.25">
      <c r="A619" t="s">
        <v>18</v>
      </c>
      <c r="B619" s="2">
        <v>5839641.9699999997</v>
      </c>
      <c r="C619" s="2">
        <v>720642.68</v>
      </c>
      <c r="D619" s="2">
        <v>5118999.29</v>
      </c>
      <c r="H619" t="str">
        <f t="shared" si="70"/>
        <v>CD.WA.397000 GENERAL PLANT-COMMUNIC</v>
      </c>
      <c r="I619" t="str">
        <f t="shared" si="64"/>
        <v>397000</v>
      </c>
      <c r="J619" t="str">
        <f t="shared" si="71"/>
        <v>106000 CCNC (PP)</v>
      </c>
      <c r="K619" t="str">
        <f t="shared" si="72"/>
        <v/>
      </c>
      <c r="L619">
        <f t="shared" si="73"/>
        <v>5839641.9699999997</v>
      </c>
      <c r="M619">
        <f t="shared" si="69"/>
        <v>-720642.68</v>
      </c>
      <c r="N619" t="str">
        <f t="shared" si="74"/>
        <v>CD.WA</v>
      </c>
    </row>
    <row r="620" spans="1:14" x14ac:dyDescent="0.25">
      <c r="A620" t="s">
        <v>76</v>
      </c>
      <c r="H620" t="str">
        <f t="shared" si="70"/>
        <v>CD.WA.397000-AFC-GENERAL PLANT-COMM</v>
      </c>
      <c r="I620" t="str">
        <f t="shared" si="64"/>
        <v>397000</v>
      </c>
      <c r="J620" t="str">
        <f t="shared" si="71"/>
        <v>106000 CCNC (PP)</v>
      </c>
      <c r="K620" t="str">
        <f t="shared" si="72"/>
        <v/>
      </c>
      <c r="L620">
        <f t="shared" si="73"/>
        <v>0</v>
      </c>
      <c r="M620">
        <f t="shared" si="69"/>
        <v>0</v>
      </c>
      <c r="N620" t="str">
        <f t="shared" si="74"/>
        <v>CD.WA</v>
      </c>
    </row>
    <row r="621" spans="1:14" x14ac:dyDescent="0.25">
      <c r="A621" t="s">
        <v>20</v>
      </c>
      <c r="H621" t="str">
        <f t="shared" si="70"/>
        <v>CD.WA.397000-AFC-GENERAL PLANT-COMM</v>
      </c>
      <c r="I621" t="str">
        <f t="shared" si="64"/>
        <v>397000</v>
      </c>
      <c r="J621" t="str">
        <f t="shared" si="71"/>
        <v>182332 REG ASSET - AFUDC (CCNC)</v>
      </c>
      <c r="K621" t="str">
        <f t="shared" si="72"/>
        <v/>
      </c>
      <c r="L621">
        <f t="shared" si="73"/>
        <v>0</v>
      </c>
      <c r="M621">
        <f t="shared" si="69"/>
        <v>0</v>
      </c>
      <c r="N621" t="str">
        <f t="shared" si="74"/>
        <v>CD.WA</v>
      </c>
    </row>
    <row r="622" spans="1:14" x14ac:dyDescent="0.25">
      <c r="A622" t="s">
        <v>40</v>
      </c>
      <c r="H622" t="str">
        <f t="shared" si="70"/>
        <v>CD.WA.397000-AFC-GENERAL PLANT-COMM</v>
      </c>
      <c r="I622" t="str">
        <f t="shared" si="64"/>
        <v>397000</v>
      </c>
      <c r="J622" t="str">
        <f t="shared" si="71"/>
        <v>182332 REG ASSET - AFUDC (CCNC)</v>
      </c>
      <c r="K622" t="str">
        <f t="shared" si="72"/>
        <v/>
      </c>
      <c r="L622">
        <f t="shared" si="73"/>
        <v>0</v>
      </c>
      <c r="M622">
        <f t="shared" si="69"/>
        <v>0</v>
      </c>
      <c r="N622" t="str">
        <f t="shared" si="74"/>
        <v>CD.WA</v>
      </c>
    </row>
    <row r="623" spans="1:14" x14ac:dyDescent="0.25">
      <c r="A623">
        <v>2020</v>
      </c>
      <c r="B623" s="2">
        <v>-11490.09</v>
      </c>
      <c r="C623" s="2">
        <v>-911.58</v>
      </c>
      <c r="D623" s="2">
        <v>-10578.51</v>
      </c>
      <c r="H623" t="str">
        <f t="shared" si="70"/>
        <v>CD.WA.397000-AFC-GENERAL PLANT-COMM</v>
      </c>
      <c r="I623" t="str">
        <f t="shared" si="64"/>
        <v>397000</v>
      </c>
      <c r="J623" t="str">
        <f t="shared" si="71"/>
        <v>182332 REG ASSET - AFUDC (CCNC)</v>
      </c>
      <c r="K623">
        <f t="shared" si="72"/>
        <v>2020</v>
      </c>
      <c r="L623">
        <f t="shared" si="73"/>
        <v>-11490.09</v>
      </c>
      <c r="M623">
        <f t="shared" si="69"/>
        <v>911.58</v>
      </c>
      <c r="N623" t="str">
        <f t="shared" si="74"/>
        <v>CD.WA</v>
      </c>
    </row>
    <row r="624" spans="1:14" x14ac:dyDescent="0.25">
      <c r="A624">
        <v>2021</v>
      </c>
      <c r="B624" s="2">
        <v>108808.94</v>
      </c>
      <c r="C624" s="2">
        <v>3333.83</v>
      </c>
      <c r="D624" s="2">
        <v>105475.11</v>
      </c>
      <c r="H624" t="str">
        <f t="shared" si="70"/>
        <v>CD.WA.397000-AFC-GENERAL PLANT-COMM</v>
      </c>
      <c r="I624" t="str">
        <f t="shared" si="64"/>
        <v>397000</v>
      </c>
      <c r="J624" t="str">
        <f t="shared" si="71"/>
        <v>182332 REG ASSET - AFUDC (CCNC)</v>
      </c>
      <c r="K624">
        <f t="shared" si="72"/>
        <v>2021</v>
      </c>
      <c r="L624">
        <f t="shared" si="73"/>
        <v>108808.94</v>
      </c>
      <c r="M624">
        <f t="shared" si="69"/>
        <v>-3333.83</v>
      </c>
      <c r="N624" t="str">
        <f t="shared" si="74"/>
        <v>CD.WA</v>
      </c>
    </row>
    <row r="625" spans="1:14" x14ac:dyDescent="0.25">
      <c r="A625" t="s">
        <v>15</v>
      </c>
      <c r="B625" s="2">
        <v>97318.85</v>
      </c>
      <c r="C625" s="2">
        <v>2422.25</v>
      </c>
      <c r="D625" s="2">
        <v>94896.6</v>
      </c>
      <c r="H625" t="str">
        <f t="shared" si="70"/>
        <v>CD.WA.397000-AFC-GENERAL PLANT-COMM</v>
      </c>
      <c r="I625" t="str">
        <f t="shared" si="64"/>
        <v>397000</v>
      </c>
      <c r="J625" t="str">
        <f t="shared" si="71"/>
        <v>182332 REG ASSET - AFUDC (CCNC)</v>
      </c>
      <c r="K625" t="str">
        <f t="shared" si="72"/>
        <v/>
      </c>
      <c r="L625">
        <f t="shared" si="73"/>
        <v>97318.85</v>
      </c>
      <c r="M625">
        <f t="shared" si="69"/>
        <v>-2422.25</v>
      </c>
      <c r="N625" t="str">
        <f t="shared" si="74"/>
        <v>CD.WA</v>
      </c>
    </row>
    <row r="626" spans="1:14" x14ac:dyDescent="0.25">
      <c r="A626" t="s">
        <v>16</v>
      </c>
      <c r="B626" s="2">
        <v>97318.85</v>
      </c>
      <c r="C626" s="2">
        <v>2422.25</v>
      </c>
      <c r="D626" s="2">
        <v>94896.6</v>
      </c>
      <c r="H626" t="str">
        <f t="shared" si="70"/>
        <v>CD.WA.397000-AFC-GENERAL PLANT-COMM</v>
      </c>
      <c r="I626" t="str">
        <f t="shared" si="64"/>
        <v>397000</v>
      </c>
      <c r="J626" t="str">
        <f t="shared" si="71"/>
        <v>182332 REG ASSET - AFUDC (CCNC)</v>
      </c>
      <c r="K626" t="str">
        <f t="shared" si="72"/>
        <v/>
      </c>
      <c r="L626">
        <f t="shared" si="73"/>
        <v>97318.85</v>
      </c>
      <c r="M626">
        <f t="shared" si="69"/>
        <v>-2422.25</v>
      </c>
      <c r="N626" t="str">
        <f t="shared" si="74"/>
        <v>CD.WA</v>
      </c>
    </row>
    <row r="627" spans="1:14" x14ac:dyDescent="0.25">
      <c r="A627" t="s">
        <v>21</v>
      </c>
      <c r="H627" t="str">
        <f t="shared" si="70"/>
        <v>CD.WA.397000-AFC-GENERAL PLANT-COMM</v>
      </c>
      <c r="I627" t="str">
        <f t="shared" si="64"/>
        <v>397000</v>
      </c>
      <c r="J627" t="str">
        <f t="shared" si="71"/>
        <v>182332 REG ASSET - AFUDC (PIS)</v>
      </c>
      <c r="K627" t="str">
        <f t="shared" si="72"/>
        <v/>
      </c>
      <c r="L627">
        <f t="shared" si="73"/>
        <v>0</v>
      </c>
      <c r="M627">
        <f t="shared" si="69"/>
        <v>0</v>
      </c>
      <c r="N627" t="str">
        <f t="shared" si="74"/>
        <v>CD.WA</v>
      </c>
    </row>
    <row r="628" spans="1:14" x14ac:dyDescent="0.25">
      <c r="A628" t="s">
        <v>40</v>
      </c>
      <c r="H628" t="str">
        <f t="shared" si="70"/>
        <v>CD.WA.397000-AFC-GENERAL PLANT-COMM</v>
      </c>
      <c r="I628" t="str">
        <f t="shared" si="64"/>
        <v>397000</v>
      </c>
      <c r="J628" t="str">
        <f t="shared" si="71"/>
        <v>182332 REG ASSET - AFUDC (PIS)</v>
      </c>
      <c r="K628" t="str">
        <f t="shared" si="72"/>
        <v/>
      </c>
      <c r="L628">
        <f t="shared" si="73"/>
        <v>0</v>
      </c>
      <c r="M628">
        <f t="shared" si="69"/>
        <v>0</v>
      </c>
      <c r="N628" t="str">
        <f t="shared" si="74"/>
        <v>CD.WA</v>
      </c>
    </row>
    <row r="629" spans="1:14" x14ac:dyDescent="0.25">
      <c r="A629">
        <v>2014</v>
      </c>
      <c r="B629" s="2">
        <v>2970.69</v>
      </c>
      <c r="C629" s="2">
        <v>739.83</v>
      </c>
      <c r="D629" s="2">
        <v>2230.86</v>
      </c>
      <c r="H629" t="str">
        <f t="shared" si="70"/>
        <v>CD.WA.397000-AFC-GENERAL PLANT-COMM</v>
      </c>
      <c r="I629" t="str">
        <f t="shared" si="64"/>
        <v>397000</v>
      </c>
      <c r="J629" t="str">
        <f t="shared" si="71"/>
        <v>182332 REG ASSET - AFUDC (PIS)</v>
      </c>
      <c r="K629">
        <f t="shared" si="72"/>
        <v>2014</v>
      </c>
      <c r="L629">
        <f t="shared" si="73"/>
        <v>2970.69</v>
      </c>
      <c r="M629">
        <f t="shared" si="69"/>
        <v>-739.83</v>
      </c>
      <c r="N629" t="str">
        <f t="shared" si="74"/>
        <v>CD.WA</v>
      </c>
    </row>
    <row r="630" spans="1:14" x14ac:dyDescent="0.25">
      <c r="A630">
        <v>2015</v>
      </c>
      <c r="B630" s="2">
        <v>1168.77</v>
      </c>
      <c r="C630" s="2">
        <v>261.35000000000002</v>
      </c>
      <c r="D630" s="2">
        <v>907.42</v>
      </c>
      <c r="H630" t="str">
        <f t="shared" si="70"/>
        <v>CD.WA.397000-AFC-GENERAL PLANT-COMM</v>
      </c>
      <c r="I630" t="str">
        <f t="shared" si="64"/>
        <v>397000</v>
      </c>
      <c r="J630" t="str">
        <f t="shared" si="71"/>
        <v>182332 REG ASSET - AFUDC (PIS)</v>
      </c>
      <c r="K630">
        <f t="shared" si="72"/>
        <v>2015</v>
      </c>
      <c r="L630">
        <f t="shared" si="73"/>
        <v>1168.77</v>
      </c>
      <c r="M630">
        <f t="shared" si="69"/>
        <v>-261.35000000000002</v>
      </c>
      <c r="N630" t="str">
        <f t="shared" si="74"/>
        <v>CD.WA</v>
      </c>
    </row>
    <row r="631" spans="1:14" x14ac:dyDescent="0.25">
      <c r="A631">
        <v>2016</v>
      </c>
      <c r="B631" s="2">
        <v>13707.94</v>
      </c>
      <c r="C631" s="2">
        <v>2731.21</v>
      </c>
      <c r="D631" s="2">
        <v>10976.73</v>
      </c>
      <c r="H631" t="str">
        <f t="shared" si="70"/>
        <v>CD.WA.397000-AFC-GENERAL PLANT-COMM</v>
      </c>
      <c r="I631" t="str">
        <f t="shared" si="64"/>
        <v>397000</v>
      </c>
      <c r="J631" t="str">
        <f t="shared" si="71"/>
        <v>182332 REG ASSET - AFUDC (PIS)</v>
      </c>
      <c r="K631">
        <f t="shared" si="72"/>
        <v>2016</v>
      </c>
      <c r="L631">
        <f t="shared" si="73"/>
        <v>13707.94</v>
      </c>
      <c r="M631">
        <f t="shared" si="69"/>
        <v>-2731.21</v>
      </c>
      <c r="N631" t="str">
        <f t="shared" si="74"/>
        <v>CD.WA</v>
      </c>
    </row>
    <row r="632" spans="1:14" x14ac:dyDescent="0.25">
      <c r="A632">
        <v>2017</v>
      </c>
      <c r="B632" s="2">
        <v>32296.39</v>
      </c>
      <c r="C632" s="2">
        <v>5634.66</v>
      </c>
      <c r="D632" s="2">
        <v>26661.73</v>
      </c>
      <c r="H632" t="str">
        <f t="shared" si="70"/>
        <v>CD.WA.397000-AFC-GENERAL PLANT-COMM</v>
      </c>
      <c r="I632" t="str">
        <f t="shared" si="64"/>
        <v>397000</v>
      </c>
      <c r="J632" t="str">
        <f t="shared" si="71"/>
        <v>182332 REG ASSET - AFUDC (PIS)</v>
      </c>
      <c r="K632">
        <f t="shared" si="72"/>
        <v>2017</v>
      </c>
      <c r="L632">
        <f t="shared" si="73"/>
        <v>32296.39</v>
      </c>
      <c r="M632">
        <f t="shared" si="69"/>
        <v>-5634.66</v>
      </c>
      <c r="N632" t="str">
        <f t="shared" si="74"/>
        <v>CD.WA</v>
      </c>
    </row>
    <row r="633" spans="1:14" x14ac:dyDescent="0.25">
      <c r="A633">
        <v>2018</v>
      </c>
      <c r="B633" s="2">
        <v>16407.25</v>
      </c>
      <c r="C633" s="2">
        <v>2423.1</v>
      </c>
      <c r="D633" s="2">
        <v>13984.15</v>
      </c>
      <c r="H633" t="str">
        <f t="shared" si="70"/>
        <v>CD.WA.397000-AFC-GENERAL PLANT-COMM</v>
      </c>
      <c r="I633" t="str">
        <f t="shared" si="64"/>
        <v>397000</v>
      </c>
      <c r="J633" t="str">
        <f t="shared" si="71"/>
        <v>182332 REG ASSET - AFUDC (PIS)</v>
      </c>
      <c r="K633">
        <f t="shared" si="72"/>
        <v>2018</v>
      </c>
      <c r="L633">
        <f t="shared" si="73"/>
        <v>16407.25</v>
      </c>
      <c r="M633">
        <f t="shared" si="69"/>
        <v>-2423.1</v>
      </c>
      <c r="N633" t="str">
        <f t="shared" si="74"/>
        <v>CD.WA</v>
      </c>
    </row>
    <row r="634" spans="1:14" x14ac:dyDescent="0.25">
      <c r="A634">
        <v>2020</v>
      </c>
      <c r="B634" s="2">
        <v>52867.93</v>
      </c>
      <c r="C634" s="2">
        <v>4194.32</v>
      </c>
      <c r="D634" s="2">
        <v>48673.61</v>
      </c>
      <c r="H634" t="str">
        <f t="shared" si="70"/>
        <v>CD.WA.397000-AFC-GENERAL PLANT-COMM</v>
      </c>
      <c r="I634" t="str">
        <f t="shared" si="64"/>
        <v>397000</v>
      </c>
      <c r="J634" t="str">
        <f t="shared" si="71"/>
        <v>182332 REG ASSET - AFUDC (PIS)</v>
      </c>
      <c r="K634">
        <f t="shared" si="72"/>
        <v>2020</v>
      </c>
      <c r="L634">
        <f t="shared" si="73"/>
        <v>52867.93</v>
      </c>
      <c r="M634">
        <f t="shared" si="69"/>
        <v>-4194.32</v>
      </c>
      <c r="N634" t="str">
        <f t="shared" si="74"/>
        <v>CD.WA</v>
      </c>
    </row>
    <row r="635" spans="1:14" x14ac:dyDescent="0.25">
      <c r="A635" t="s">
        <v>15</v>
      </c>
      <c r="B635" s="2">
        <v>119418.97</v>
      </c>
      <c r="C635" s="2">
        <v>15984.47</v>
      </c>
      <c r="D635" s="2">
        <v>103434.5</v>
      </c>
      <c r="H635" t="str">
        <f t="shared" si="70"/>
        <v>CD.WA.397000-AFC-GENERAL PLANT-COMM</v>
      </c>
      <c r="I635" t="str">
        <f t="shared" si="64"/>
        <v>397000</v>
      </c>
      <c r="J635" t="str">
        <f t="shared" si="71"/>
        <v>182332 REG ASSET - AFUDC (PIS)</v>
      </c>
      <c r="K635" t="str">
        <f t="shared" si="72"/>
        <v/>
      </c>
      <c r="L635">
        <f t="shared" si="73"/>
        <v>119418.97</v>
      </c>
      <c r="M635">
        <f t="shared" si="69"/>
        <v>-15984.47</v>
      </c>
      <c r="N635" t="str">
        <f t="shared" si="74"/>
        <v>CD.WA</v>
      </c>
    </row>
    <row r="636" spans="1:14" x14ac:dyDescent="0.25">
      <c r="A636" t="s">
        <v>16</v>
      </c>
      <c r="B636" s="2">
        <v>119418.97</v>
      </c>
      <c r="C636" s="2">
        <v>15984.47</v>
      </c>
      <c r="D636" s="2">
        <v>103434.5</v>
      </c>
      <c r="H636" t="str">
        <f t="shared" si="70"/>
        <v>CD.WA.397000-AFC-GENERAL PLANT-COMM</v>
      </c>
      <c r="I636" t="str">
        <f t="shared" si="64"/>
        <v>397000</v>
      </c>
      <c r="J636" t="str">
        <f t="shared" si="71"/>
        <v>182332 REG ASSET - AFUDC (PIS)</v>
      </c>
      <c r="K636" t="str">
        <f t="shared" si="72"/>
        <v/>
      </c>
      <c r="L636">
        <f t="shared" si="73"/>
        <v>119418.97</v>
      </c>
      <c r="M636">
        <f t="shared" si="69"/>
        <v>-15984.47</v>
      </c>
      <c r="N636" t="str">
        <f t="shared" si="74"/>
        <v>CD.WA</v>
      </c>
    </row>
    <row r="637" spans="1:14" x14ac:dyDescent="0.25">
      <c r="A637" t="s">
        <v>18</v>
      </c>
      <c r="B637" s="2">
        <v>216737.82</v>
      </c>
      <c r="C637" s="2">
        <v>18406.72</v>
      </c>
      <c r="D637" s="2">
        <v>198331.1</v>
      </c>
      <c r="H637" t="str">
        <f t="shared" si="70"/>
        <v>CD.WA.397000-AFC-GENERAL PLANT-COMM</v>
      </c>
      <c r="I637" t="str">
        <f t="shared" si="64"/>
        <v>397000</v>
      </c>
      <c r="J637" t="str">
        <f t="shared" si="71"/>
        <v>182332 REG ASSET - AFUDC (PIS)</v>
      </c>
      <c r="K637" t="str">
        <f t="shared" si="72"/>
        <v/>
      </c>
      <c r="L637">
        <f t="shared" si="73"/>
        <v>216737.82</v>
      </c>
      <c r="M637">
        <f t="shared" si="69"/>
        <v>-18406.72</v>
      </c>
      <c r="N637" t="str">
        <f t="shared" si="74"/>
        <v>CD.WA</v>
      </c>
    </row>
    <row r="638" spans="1:14" x14ac:dyDescent="0.25">
      <c r="A638" t="s">
        <v>77</v>
      </c>
      <c r="H638" t="str">
        <f t="shared" si="70"/>
        <v>CD.WA.397121 AMI GEN PLT-COMMUNIC</v>
      </c>
      <c r="I638" t="str">
        <f t="shared" si="64"/>
        <v>397121</v>
      </c>
      <c r="J638" t="str">
        <f t="shared" si="71"/>
        <v>182332 REG ASSET - AFUDC (PIS)</v>
      </c>
      <c r="K638" t="str">
        <f t="shared" si="72"/>
        <v/>
      </c>
      <c r="L638">
        <f t="shared" si="73"/>
        <v>0</v>
      </c>
      <c r="M638">
        <f t="shared" si="69"/>
        <v>0</v>
      </c>
      <c r="N638" t="str">
        <f t="shared" si="74"/>
        <v>CD.WA</v>
      </c>
    </row>
    <row r="639" spans="1:14" x14ac:dyDescent="0.25">
      <c r="A639" t="s">
        <v>13</v>
      </c>
      <c r="H639" t="str">
        <f t="shared" si="70"/>
        <v>CD.WA.397121 AMI GEN PLT-COMMUNIC</v>
      </c>
      <c r="I639" t="str">
        <f t="shared" si="64"/>
        <v>397121</v>
      </c>
      <c r="J639" t="str">
        <f t="shared" si="71"/>
        <v>101000 PLANT IN SERVICE OWNED</v>
      </c>
      <c r="K639" t="str">
        <f t="shared" si="72"/>
        <v/>
      </c>
      <c r="L639">
        <f t="shared" si="73"/>
        <v>0</v>
      </c>
      <c r="M639">
        <f t="shared" si="69"/>
        <v>0</v>
      </c>
      <c r="N639" t="str">
        <f t="shared" si="74"/>
        <v>CD.WA</v>
      </c>
    </row>
    <row r="640" spans="1:14" x14ac:dyDescent="0.25">
      <c r="A640" t="s">
        <v>78</v>
      </c>
      <c r="H640" t="str">
        <f t="shared" si="70"/>
        <v>CD.WA.397121 AMI GEN PLT-COMMUNIC</v>
      </c>
      <c r="I640" t="str">
        <f t="shared" si="64"/>
        <v>397121</v>
      </c>
      <c r="J640" t="str">
        <f t="shared" si="71"/>
        <v>101000 PLANT IN SERVICE OWNED</v>
      </c>
      <c r="K640" t="str">
        <f t="shared" si="72"/>
        <v/>
      </c>
      <c r="L640">
        <f t="shared" si="73"/>
        <v>0</v>
      </c>
      <c r="M640">
        <f t="shared" si="69"/>
        <v>0</v>
      </c>
      <c r="N640" t="str">
        <f t="shared" si="74"/>
        <v>CD.WA</v>
      </c>
    </row>
    <row r="641" spans="1:14" x14ac:dyDescent="0.25">
      <c r="A641">
        <v>2020</v>
      </c>
      <c r="B641" s="2">
        <v>36747.9</v>
      </c>
      <c r="C641" s="2">
        <v>3033.32</v>
      </c>
      <c r="D641" s="2">
        <v>33714.58</v>
      </c>
      <c r="H641" t="str">
        <f t="shared" si="70"/>
        <v>CD.WA.397121 AMI GEN PLT-COMMUNIC</v>
      </c>
      <c r="I641" t="str">
        <f t="shared" si="64"/>
        <v>397121</v>
      </c>
      <c r="J641" t="str">
        <f t="shared" si="71"/>
        <v>101000 PLANT IN SERVICE OWNED</v>
      </c>
      <c r="K641">
        <f t="shared" si="72"/>
        <v>2020</v>
      </c>
      <c r="L641">
        <f t="shared" si="73"/>
        <v>36747.9</v>
      </c>
      <c r="M641">
        <f t="shared" si="69"/>
        <v>-3033.32</v>
      </c>
      <c r="N641" t="str">
        <f t="shared" si="74"/>
        <v>CD.WA</v>
      </c>
    </row>
    <row r="642" spans="1:14" x14ac:dyDescent="0.25">
      <c r="A642" t="s">
        <v>15</v>
      </c>
      <c r="B642" s="2">
        <v>36747.9</v>
      </c>
      <c r="C642" s="2">
        <v>3033.32</v>
      </c>
      <c r="D642" s="2">
        <v>33714.58</v>
      </c>
      <c r="H642" t="str">
        <f t="shared" si="70"/>
        <v>CD.WA.397121 AMI GEN PLT-COMMUNIC</v>
      </c>
      <c r="I642" t="str">
        <f t="shared" si="64"/>
        <v>397121</v>
      </c>
      <c r="J642" t="str">
        <f t="shared" si="71"/>
        <v>101000 PLANT IN SERVICE OWNED</v>
      </c>
      <c r="K642" t="str">
        <f t="shared" si="72"/>
        <v/>
      </c>
      <c r="L642">
        <f t="shared" si="73"/>
        <v>36747.9</v>
      </c>
      <c r="M642">
        <f t="shared" si="69"/>
        <v>-3033.32</v>
      </c>
      <c r="N642" t="str">
        <f t="shared" si="74"/>
        <v>CD.WA</v>
      </c>
    </row>
    <row r="643" spans="1:14" x14ac:dyDescent="0.25">
      <c r="A643" t="s">
        <v>16</v>
      </c>
      <c r="B643" s="2">
        <v>36747.9</v>
      </c>
      <c r="C643" s="2">
        <v>3033.32</v>
      </c>
      <c r="D643" s="2">
        <v>33714.58</v>
      </c>
      <c r="H643" t="str">
        <f t="shared" si="70"/>
        <v>CD.WA.397121 AMI GEN PLT-COMMUNIC</v>
      </c>
      <c r="I643" t="str">
        <f t="shared" si="64"/>
        <v>397121</v>
      </c>
      <c r="J643" t="str">
        <f t="shared" si="71"/>
        <v>101000 PLANT IN SERVICE OWNED</v>
      </c>
      <c r="K643" t="str">
        <f t="shared" si="72"/>
        <v/>
      </c>
      <c r="L643">
        <f t="shared" si="73"/>
        <v>36747.9</v>
      </c>
      <c r="M643">
        <f t="shared" si="69"/>
        <v>-3033.32</v>
      </c>
      <c r="N643" t="str">
        <f t="shared" si="74"/>
        <v>CD.WA</v>
      </c>
    </row>
    <row r="644" spans="1:14" x14ac:dyDescent="0.25">
      <c r="A644" t="s">
        <v>17</v>
      </c>
      <c r="H644" t="str">
        <f t="shared" si="70"/>
        <v>CD.WA.397121 AMI GEN PLT-COMMUNIC</v>
      </c>
      <c r="I644" t="str">
        <f t="shared" si="64"/>
        <v>397121</v>
      </c>
      <c r="J644" t="str">
        <f t="shared" si="71"/>
        <v>106000 CCNC (PP)</v>
      </c>
      <c r="K644" t="str">
        <f t="shared" si="72"/>
        <v/>
      </c>
      <c r="L644">
        <f t="shared" si="73"/>
        <v>0</v>
      </c>
      <c r="M644">
        <f t="shared" si="69"/>
        <v>0</v>
      </c>
      <c r="N644" t="str">
        <f t="shared" si="74"/>
        <v>CD.WA</v>
      </c>
    </row>
    <row r="645" spans="1:14" x14ac:dyDescent="0.25">
      <c r="A645" t="s">
        <v>78</v>
      </c>
      <c r="H645" t="str">
        <f t="shared" si="70"/>
        <v>CD.WA.397121 AMI GEN PLT-COMMUNIC</v>
      </c>
      <c r="I645" t="str">
        <f t="shared" si="64"/>
        <v>397121</v>
      </c>
      <c r="J645" t="str">
        <f t="shared" si="71"/>
        <v>106000 CCNC (PP)</v>
      </c>
      <c r="K645" t="str">
        <f t="shared" si="72"/>
        <v/>
      </c>
      <c r="L645">
        <f t="shared" si="73"/>
        <v>0</v>
      </c>
      <c r="M645">
        <f t="shared" si="69"/>
        <v>0</v>
      </c>
      <c r="N645" t="str">
        <f t="shared" si="74"/>
        <v>CD.WA</v>
      </c>
    </row>
    <row r="646" spans="1:14" x14ac:dyDescent="0.25">
      <c r="A646">
        <v>2018</v>
      </c>
      <c r="B646" s="2">
        <v>7493323.46</v>
      </c>
      <c r="C646" s="2">
        <v>1189362.03</v>
      </c>
      <c r="D646" s="2">
        <v>6303961.4299999997</v>
      </c>
      <c r="H646" t="str">
        <f t="shared" si="70"/>
        <v>CD.WA.397121 AMI GEN PLT-COMMUNIC</v>
      </c>
      <c r="I646" t="str">
        <f t="shared" si="64"/>
        <v>397121</v>
      </c>
      <c r="J646" t="str">
        <f t="shared" si="71"/>
        <v>106000 CCNC (PP)</v>
      </c>
      <c r="K646">
        <f t="shared" si="72"/>
        <v>2018</v>
      </c>
      <c r="L646">
        <f t="shared" si="73"/>
        <v>7493323.46</v>
      </c>
      <c r="M646">
        <f t="shared" si="69"/>
        <v>-1189362.03</v>
      </c>
      <c r="N646" t="str">
        <f t="shared" si="74"/>
        <v>CD.WA</v>
      </c>
    </row>
    <row r="647" spans="1:14" x14ac:dyDescent="0.25">
      <c r="A647" t="s">
        <v>15</v>
      </c>
      <c r="B647" s="2">
        <v>7493323.46</v>
      </c>
      <c r="C647" s="2">
        <v>1189362.03</v>
      </c>
      <c r="D647" s="2">
        <v>6303961.4299999997</v>
      </c>
      <c r="H647" t="str">
        <f t="shared" si="70"/>
        <v>CD.WA.397121 AMI GEN PLT-COMMUNIC</v>
      </c>
      <c r="I647" t="str">
        <f t="shared" si="64"/>
        <v>397121</v>
      </c>
      <c r="J647" t="str">
        <f t="shared" si="71"/>
        <v>106000 CCNC (PP)</v>
      </c>
      <c r="K647" t="str">
        <f t="shared" si="72"/>
        <v/>
      </c>
      <c r="L647">
        <f t="shared" si="73"/>
        <v>7493323.46</v>
      </c>
      <c r="M647">
        <f t="shared" si="69"/>
        <v>-1189362.03</v>
      </c>
      <c r="N647" t="str">
        <f t="shared" si="74"/>
        <v>CD.WA</v>
      </c>
    </row>
    <row r="648" spans="1:14" x14ac:dyDescent="0.25">
      <c r="A648" t="s">
        <v>16</v>
      </c>
      <c r="B648" s="2">
        <v>7493323.46</v>
      </c>
      <c r="C648" s="2">
        <v>1189362.03</v>
      </c>
      <c r="D648" s="2">
        <v>6303961.4299999997</v>
      </c>
      <c r="H648" t="str">
        <f t="shared" si="70"/>
        <v>CD.WA.397121 AMI GEN PLT-COMMUNIC</v>
      </c>
      <c r="I648" t="str">
        <f t="shared" si="64"/>
        <v>397121</v>
      </c>
      <c r="J648" t="str">
        <f t="shared" si="71"/>
        <v>106000 CCNC (PP)</v>
      </c>
      <c r="K648" t="str">
        <f t="shared" si="72"/>
        <v/>
      </c>
      <c r="L648">
        <f t="shared" si="73"/>
        <v>7493323.46</v>
      </c>
      <c r="M648">
        <f t="shared" si="69"/>
        <v>-1189362.03</v>
      </c>
      <c r="N648" t="str">
        <f t="shared" si="74"/>
        <v>CD.WA</v>
      </c>
    </row>
    <row r="649" spans="1:14" x14ac:dyDescent="0.25">
      <c r="A649" t="s">
        <v>18</v>
      </c>
      <c r="B649" s="2">
        <v>7530071.3600000003</v>
      </c>
      <c r="C649" s="2">
        <v>1192395.3500000001</v>
      </c>
      <c r="D649" s="2">
        <v>6337676.0099999998</v>
      </c>
      <c r="H649" t="str">
        <f t="shared" si="70"/>
        <v>CD.WA.397121 AMI GEN PLT-COMMUNIC</v>
      </c>
      <c r="I649" t="str">
        <f t="shared" si="64"/>
        <v>397121</v>
      </c>
      <c r="J649" t="str">
        <f t="shared" si="71"/>
        <v>106000 CCNC (PP)</v>
      </c>
      <c r="K649" t="str">
        <f t="shared" si="72"/>
        <v/>
      </c>
      <c r="L649">
        <f t="shared" si="73"/>
        <v>7530071.3600000003</v>
      </c>
      <c r="M649">
        <f t="shared" si="69"/>
        <v>-1192395.3500000001</v>
      </c>
      <c r="N649" t="str">
        <f t="shared" si="74"/>
        <v>CD.WA</v>
      </c>
    </row>
    <row r="650" spans="1:14" x14ac:dyDescent="0.25">
      <c r="A650" t="s">
        <v>79</v>
      </c>
      <c r="H650" t="str">
        <f t="shared" si="70"/>
        <v>CD.WA.397121-AFC-AMI GEN PLT-COMMUN</v>
      </c>
      <c r="I650" t="str">
        <f t="shared" si="64"/>
        <v>397121</v>
      </c>
      <c r="J650" t="str">
        <f t="shared" si="71"/>
        <v>106000 CCNC (PP)</v>
      </c>
      <c r="K650" t="str">
        <f t="shared" si="72"/>
        <v/>
      </c>
      <c r="L650">
        <f t="shared" si="73"/>
        <v>0</v>
      </c>
      <c r="M650">
        <f t="shared" si="69"/>
        <v>0</v>
      </c>
      <c r="N650" t="str">
        <f t="shared" si="74"/>
        <v>CD.WA</v>
      </c>
    </row>
    <row r="651" spans="1:14" x14ac:dyDescent="0.25">
      <c r="A651" t="s">
        <v>21</v>
      </c>
      <c r="H651" t="str">
        <f t="shared" si="70"/>
        <v>CD.WA.397121-AFC-AMI GEN PLT-COMMUN</v>
      </c>
      <c r="I651" t="str">
        <f t="shared" si="64"/>
        <v>397121</v>
      </c>
      <c r="J651" t="str">
        <f t="shared" si="71"/>
        <v>182332 REG ASSET - AFUDC (PIS)</v>
      </c>
      <c r="K651" t="str">
        <f t="shared" si="72"/>
        <v/>
      </c>
      <c r="L651">
        <f t="shared" si="73"/>
        <v>0</v>
      </c>
      <c r="M651">
        <f t="shared" si="69"/>
        <v>0</v>
      </c>
      <c r="N651" t="str">
        <f t="shared" si="74"/>
        <v>CD.WA</v>
      </c>
    </row>
    <row r="652" spans="1:14" x14ac:dyDescent="0.25">
      <c r="A652" t="s">
        <v>78</v>
      </c>
      <c r="H652" t="str">
        <f t="shared" si="70"/>
        <v>CD.WA.397121-AFC-AMI GEN PLT-COMMUN</v>
      </c>
      <c r="I652" t="str">
        <f t="shared" si="64"/>
        <v>397121</v>
      </c>
      <c r="J652" t="str">
        <f t="shared" si="71"/>
        <v>182332 REG ASSET - AFUDC (PIS)</v>
      </c>
      <c r="K652" t="str">
        <f t="shared" si="72"/>
        <v/>
      </c>
      <c r="L652">
        <f t="shared" si="73"/>
        <v>0</v>
      </c>
      <c r="M652">
        <f t="shared" si="69"/>
        <v>0</v>
      </c>
      <c r="N652" t="str">
        <f t="shared" si="74"/>
        <v>CD.WA</v>
      </c>
    </row>
    <row r="653" spans="1:14" x14ac:dyDescent="0.25">
      <c r="A653">
        <v>2020</v>
      </c>
      <c r="B653" s="2">
        <v>440.74</v>
      </c>
      <c r="C653" s="2">
        <v>49.93</v>
      </c>
      <c r="D653" s="2">
        <v>390.81</v>
      </c>
      <c r="H653" t="str">
        <f t="shared" si="70"/>
        <v>CD.WA.397121-AFC-AMI GEN PLT-COMMUN</v>
      </c>
      <c r="I653" t="str">
        <f t="shared" ref="I653:I660" si="75">MID(H653,7,6)</f>
        <v>397121</v>
      </c>
      <c r="J653" t="str">
        <f t="shared" si="71"/>
        <v>182332 REG ASSET - AFUDC (PIS)</v>
      </c>
      <c r="K653">
        <f t="shared" si="72"/>
        <v>2020</v>
      </c>
      <c r="L653">
        <f t="shared" si="73"/>
        <v>440.74</v>
      </c>
      <c r="M653">
        <f t="shared" si="69"/>
        <v>-49.93</v>
      </c>
      <c r="N653" t="str">
        <f t="shared" si="74"/>
        <v>CD.WA</v>
      </c>
    </row>
    <row r="654" spans="1:14" x14ac:dyDescent="0.25">
      <c r="A654" t="s">
        <v>15</v>
      </c>
      <c r="B654" s="2">
        <v>440.74</v>
      </c>
      <c r="C654" s="2">
        <v>49.93</v>
      </c>
      <c r="D654" s="2">
        <v>390.81</v>
      </c>
      <c r="H654" t="str">
        <f t="shared" si="70"/>
        <v>CD.WA.397121-AFC-AMI GEN PLT-COMMUN</v>
      </c>
      <c r="I654" t="str">
        <f t="shared" si="75"/>
        <v>397121</v>
      </c>
      <c r="J654" t="str">
        <f t="shared" si="71"/>
        <v>182332 REG ASSET - AFUDC (PIS)</v>
      </c>
      <c r="K654" t="str">
        <f t="shared" si="72"/>
        <v/>
      </c>
      <c r="L654">
        <f t="shared" si="73"/>
        <v>440.74</v>
      </c>
      <c r="M654">
        <f t="shared" ref="M654:M660" si="76">-C654</f>
        <v>-49.93</v>
      </c>
      <c r="N654" t="str">
        <f t="shared" si="74"/>
        <v>CD.WA</v>
      </c>
    </row>
    <row r="655" spans="1:14" x14ac:dyDescent="0.25">
      <c r="A655" t="s">
        <v>16</v>
      </c>
      <c r="B655" s="2">
        <v>440.74</v>
      </c>
      <c r="C655" s="2">
        <v>49.93</v>
      </c>
      <c r="D655" s="2">
        <v>390.81</v>
      </c>
      <c r="H655" t="str">
        <f t="shared" si="70"/>
        <v>CD.WA.397121-AFC-AMI GEN PLT-COMMUN</v>
      </c>
      <c r="I655" t="str">
        <f t="shared" si="75"/>
        <v>397121</v>
      </c>
      <c r="J655" t="str">
        <f t="shared" si="71"/>
        <v>182332 REG ASSET - AFUDC (PIS)</v>
      </c>
      <c r="K655" t="str">
        <f t="shared" si="72"/>
        <v/>
      </c>
      <c r="L655">
        <f t="shared" si="73"/>
        <v>440.74</v>
      </c>
      <c r="M655">
        <f t="shared" si="76"/>
        <v>-49.93</v>
      </c>
      <c r="N655" t="str">
        <f t="shared" si="74"/>
        <v>CD.WA</v>
      </c>
    </row>
    <row r="656" spans="1:14" x14ac:dyDescent="0.25">
      <c r="A656" t="s">
        <v>18</v>
      </c>
      <c r="B656" s="2">
        <v>440.74</v>
      </c>
      <c r="C656" s="2">
        <v>49.93</v>
      </c>
      <c r="D656" s="2">
        <v>390.81</v>
      </c>
      <c r="H656" t="str">
        <f t="shared" si="70"/>
        <v>CD.WA.397121-AFC-AMI GEN PLT-COMMUN</v>
      </c>
      <c r="I656" t="str">
        <f t="shared" si="75"/>
        <v>397121</v>
      </c>
      <c r="J656" t="str">
        <f t="shared" si="71"/>
        <v>182332 REG ASSET - AFUDC (PIS)</v>
      </c>
      <c r="K656" t="str">
        <f t="shared" si="72"/>
        <v/>
      </c>
      <c r="L656">
        <f t="shared" si="73"/>
        <v>440.74</v>
      </c>
      <c r="M656">
        <f t="shared" si="76"/>
        <v>-49.93</v>
      </c>
      <c r="N656" t="str">
        <f t="shared" si="74"/>
        <v>CD.WA</v>
      </c>
    </row>
    <row r="657" spans="1:14" x14ac:dyDescent="0.25">
      <c r="A657" t="s">
        <v>80</v>
      </c>
      <c r="B657" s="2">
        <v>216504966.47999999</v>
      </c>
      <c r="C657" s="2">
        <v>97999009.200000003</v>
      </c>
      <c r="D657" s="2">
        <v>118505957.28</v>
      </c>
      <c r="H657" t="str">
        <f t="shared" si="70"/>
        <v>CD.WA.397121-AFC-AMI GEN PLT-COMMUN</v>
      </c>
      <c r="I657" t="str">
        <f t="shared" si="75"/>
        <v>397121</v>
      </c>
      <c r="J657" t="str">
        <f t="shared" si="71"/>
        <v>182332 REG ASSET - AFUDC (PIS)</v>
      </c>
      <c r="K657" t="str">
        <f t="shared" si="72"/>
        <v/>
      </c>
      <c r="L657">
        <f t="shared" si="73"/>
        <v>216504966.47999999</v>
      </c>
      <c r="M657">
        <f t="shared" si="76"/>
        <v>-97999009.200000003</v>
      </c>
      <c r="N657" t="str">
        <f t="shared" si="74"/>
        <v>CD.WA</v>
      </c>
    </row>
    <row r="658" spans="1:14" x14ac:dyDescent="0.25">
      <c r="H658" t="str">
        <f t="shared" si="70"/>
        <v>CD.WA.397121-AFC-AMI GEN PLT-COMMUN</v>
      </c>
      <c r="I658" t="str">
        <f t="shared" si="75"/>
        <v>397121</v>
      </c>
      <c r="J658" t="str">
        <f t="shared" si="71"/>
        <v>182332 REG ASSET - AFUDC (PIS)</v>
      </c>
      <c r="K658">
        <f t="shared" si="72"/>
        <v>0</v>
      </c>
      <c r="L658">
        <f t="shared" si="73"/>
        <v>0</v>
      </c>
      <c r="M658">
        <f t="shared" si="76"/>
        <v>0</v>
      </c>
      <c r="N658" t="str">
        <f t="shared" si="74"/>
        <v>CD.WA</v>
      </c>
    </row>
    <row r="659" spans="1:14" x14ac:dyDescent="0.25">
      <c r="A659" t="s">
        <v>81</v>
      </c>
      <c r="C659" s="2">
        <v>216504966.47999999</v>
      </c>
      <c r="D659" s="2">
        <v>97999009.200000003</v>
      </c>
      <c r="E659" s="2">
        <v>118505957.28</v>
      </c>
      <c r="H659" t="str">
        <f t="shared" si="70"/>
        <v>CD.WA.397121-AFC-AMI GEN PLT-COMMUN</v>
      </c>
      <c r="I659" t="str">
        <f t="shared" si="75"/>
        <v>397121</v>
      </c>
      <c r="J659" t="str">
        <f t="shared" si="71"/>
        <v>182332 REG ASSET - AFUDC (PIS)</v>
      </c>
      <c r="K659" t="str">
        <f t="shared" si="72"/>
        <v/>
      </c>
      <c r="L659">
        <f t="shared" si="73"/>
        <v>0</v>
      </c>
      <c r="M659">
        <f t="shared" si="76"/>
        <v>-216504966.47999999</v>
      </c>
      <c r="N659" t="str">
        <f t="shared" si="74"/>
        <v>CD.WA</v>
      </c>
    </row>
    <row r="660" spans="1:14" x14ac:dyDescent="0.25">
      <c r="A660">
        <v>1</v>
      </c>
      <c r="B660" t="s">
        <v>82</v>
      </c>
      <c r="D660" t="s">
        <v>83</v>
      </c>
      <c r="F660" s="3">
        <v>44732.498078703706</v>
      </c>
      <c r="H660" t="str">
        <f t="shared" si="70"/>
        <v>CD.WA.397121-AFC-AMI GEN PLT-COMMUN</v>
      </c>
      <c r="I660" t="str">
        <f t="shared" si="75"/>
        <v>397121</v>
      </c>
      <c r="J660" t="str">
        <f t="shared" si="71"/>
        <v>182332 REG ASSET - AFUDC (PIS)</v>
      </c>
      <c r="K660">
        <f t="shared" si="72"/>
        <v>1</v>
      </c>
      <c r="L660" t="str">
        <f t="shared" si="73"/>
        <v>Page 1 of 1</v>
      </c>
      <c r="M660">
        <f t="shared" si="76"/>
        <v>0</v>
      </c>
      <c r="N660" t="str">
        <f t="shared" si="74"/>
        <v>CD.WA</v>
      </c>
    </row>
    <row r="661" spans="1:14" x14ac:dyDescent="0.25">
      <c r="A661" t="s">
        <v>84</v>
      </c>
    </row>
  </sheetData>
  <autoFilter ref="A11:N661" xr:uid="{51C61A20-5C8B-4645-802E-070A0603EFDB}"/>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C42D7-FFD7-472E-9D9E-CBD1CAD84F51}">
  <dimension ref="A1:G23"/>
  <sheetViews>
    <sheetView workbookViewId="0">
      <selection activeCell="C20" sqref="C20"/>
    </sheetView>
  </sheetViews>
  <sheetFormatPr defaultRowHeight="15" x14ac:dyDescent="0.25"/>
  <cols>
    <col min="1" max="1" width="39.28515625" bestFit="1" customWidth="1"/>
    <col min="2" max="2" width="7.5703125" bestFit="1" customWidth="1"/>
    <col min="3" max="3" width="31.5703125" bestFit="1" customWidth="1"/>
    <col min="4" max="4" width="14.5703125" bestFit="1" customWidth="1"/>
    <col min="5" max="5" width="12.42578125" bestFit="1" customWidth="1"/>
    <col min="6" max="6" width="12.7109375" bestFit="1" customWidth="1"/>
  </cols>
  <sheetData>
    <row r="1" spans="1:7" x14ac:dyDescent="0.25">
      <c r="A1" t="s">
        <v>4</v>
      </c>
      <c r="B1" t="s">
        <v>90</v>
      </c>
      <c r="C1" t="s">
        <v>5</v>
      </c>
      <c r="D1" t="s">
        <v>91</v>
      </c>
      <c r="E1" t="s">
        <v>92</v>
      </c>
      <c r="F1" t="s">
        <v>93</v>
      </c>
      <c r="G1" t="s">
        <v>94</v>
      </c>
    </row>
    <row r="2" spans="1:7" x14ac:dyDescent="0.25">
      <c r="A2" t="s">
        <v>27</v>
      </c>
      <c r="B2" t="s">
        <v>96</v>
      </c>
      <c r="C2" t="s">
        <v>21</v>
      </c>
      <c r="D2">
        <v>2012</v>
      </c>
      <c r="E2">
        <v>7159.69</v>
      </c>
      <c r="F2">
        <v>-6622.73</v>
      </c>
      <c r="G2" t="s">
        <v>107</v>
      </c>
    </row>
    <row r="3" spans="1:7" x14ac:dyDescent="0.25">
      <c r="A3" t="s">
        <v>27</v>
      </c>
      <c r="B3" t="s">
        <v>96</v>
      </c>
      <c r="C3" t="s">
        <v>21</v>
      </c>
      <c r="D3">
        <v>2014</v>
      </c>
      <c r="E3">
        <v>1787.64</v>
      </c>
      <c r="F3">
        <v>-998.08</v>
      </c>
      <c r="G3" t="s">
        <v>107</v>
      </c>
    </row>
    <row r="4" spans="1:7" x14ac:dyDescent="0.25">
      <c r="A4" t="s">
        <v>25</v>
      </c>
      <c r="B4" t="s">
        <v>96</v>
      </c>
      <c r="C4" t="s">
        <v>13</v>
      </c>
      <c r="D4">
        <v>2014</v>
      </c>
      <c r="E4">
        <v>18081.3</v>
      </c>
      <c r="F4">
        <v>-10095.39</v>
      </c>
      <c r="G4" t="s">
        <v>107</v>
      </c>
    </row>
    <row r="5" spans="1:7" x14ac:dyDescent="0.25">
      <c r="A5" t="s">
        <v>25</v>
      </c>
      <c r="B5" t="s">
        <v>96</v>
      </c>
      <c r="C5" t="s">
        <v>13</v>
      </c>
      <c r="D5">
        <v>2017</v>
      </c>
      <c r="E5">
        <v>85721.97</v>
      </c>
      <c r="F5">
        <v>-73030.91</v>
      </c>
      <c r="G5" t="s">
        <v>107</v>
      </c>
    </row>
    <row r="6" spans="1:7" x14ac:dyDescent="0.25">
      <c r="A6" t="s">
        <v>24</v>
      </c>
      <c r="B6" t="s">
        <v>96</v>
      </c>
      <c r="C6" t="s">
        <v>21</v>
      </c>
      <c r="D6">
        <v>2017</v>
      </c>
      <c r="E6">
        <v>652883.9</v>
      </c>
      <c r="F6">
        <v>-641752.06999999995</v>
      </c>
      <c r="G6" t="s">
        <v>107</v>
      </c>
    </row>
    <row r="7" spans="1:7" x14ac:dyDescent="0.25">
      <c r="A7" t="s">
        <v>22</v>
      </c>
      <c r="B7" t="s">
        <v>96</v>
      </c>
      <c r="C7" t="s">
        <v>13</v>
      </c>
      <c r="D7">
        <v>2017</v>
      </c>
      <c r="E7">
        <v>13283223.68</v>
      </c>
      <c r="F7">
        <v>-13110197.6</v>
      </c>
      <c r="G7" t="s">
        <v>107</v>
      </c>
    </row>
    <row r="8" spans="1:7" x14ac:dyDescent="0.25">
      <c r="A8" t="s">
        <v>24</v>
      </c>
      <c r="B8" t="s">
        <v>96</v>
      </c>
      <c r="C8" t="s">
        <v>21</v>
      </c>
      <c r="D8">
        <v>2018</v>
      </c>
      <c r="E8">
        <v>58989.86</v>
      </c>
      <c r="F8">
        <v>-50654.85</v>
      </c>
      <c r="G8" t="s">
        <v>107</v>
      </c>
    </row>
    <row r="9" spans="1:7" x14ac:dyDescent="0.25">
      <c r="A9" t="s">
        <v>22</v>
      </c>
      <c r="B9" t="s">
        <v>96</v>
      </c>
      <c r="C9" t="s">
        <v>13</v>
      </c>
      <c r="D9">
        <v>2018</v>
      </c>
      <c r="E9">
        <v>12107910.039999999</v>
      </c>
      <c r="F9">
        <v>-10689617.189999999</v>
      </c>
      <c r="G9" t="s">
        <v>107</v>
      </c>
    </row>
    <row r="10" spans="1:7" x14ac:dyDescent="0.25">
      <c r="A10" t="s">
        <v>24</v>
      </c>
      <c r="B10" t="s">
        <v>96</v>
      </c>
      <c r="C10" t="s">
        <v>21</v>
      </c>
      <c r="D10">
        <v>2019</v>
      </c>
      <c r="E10">
        <v>123624.15</v>
      </c>
      <c r="F10">
        <v>-79196.09</v>
      </c>
      <c r="G10" t="s">
        <v>107</v>
      </c>
    </row>
    <row r="11" spans="1:7" x14ac:dyDescent="0.25">
      <c r="A11" t="s">
        <v>24</v>
      </c>
      <c r="B11" t="s">
        <v>96</v>
      </c>
      <c r="C11" t="s">
        <v>20</v>
      </c>
      <c r="D11">
        <v>2019</v>
      </c>
      <c r="E11">
        <v>30070.02</v>
      </c>
      <c r="F11">
        <v>-19263.45</v>
      </c>
      <c r="G11" t="s">
        <v>107</v>
      </c>
    </row>
    <row r="12" spans="1:7" x14ac:dyDescent="0.25">
      <c r="A12" t="s">
        <v>22</v>
      </c>
      <c r="B12" t="s">
        <v>96</v>
      </c>
      <c r="C12" t="s">
        <v>17</v>
      </c>
      <c r="D12">
        <v>2019</v>
      </c>
      <c r="E12">
        <v>1951958.41</v>
      </c>
      <c r="F12">
        <v>-1313394.3999999999</v>
      </c>
      <c r="G12" t="s">
        <v>107</v>
      </c>
    </row>
    <row r="13" spans="1:7" x14ac:dyDescent="0.25">
      <c r="A13" t="s">
        <v>22</v>
      </c>
      <c r="B13" t="s">
        <v>96</v>
      </c>
      <c r="C13" t="s">
        <v>13</v>
      </c>
      <c r="D13">
        <v>2019</v>
      </c>
      <c r="E13">
        <v>15763416.640000001</v>
      </c>
      <c r="F13">
        <v>-10606569.84</v>
      </c>
      <c r="G13" t="s">
        <v>107</v>
      </c>
    </row>
    <row r="14" spans="1:7" x14ac:dyDescent="0.25">
      <c r="A14" t="s">
        <v>24</v>
      </c>
      <c r="B14" t="s">
        <v>96</v>
      </c>
      <c r="C14" t="s">
        <v>21</v>
      </c>
      <c r="D14">
        <v>2020</v>
      </c>
      <c r="E14">
        <v>144599.42000000001</v>
      </c>
      <c r="F14">
        <v>-53783.81</v>
      </c>
      <c r="G14" t="s">
        <v>107</v>
      </c>
    </row>
    <row r="15" spans="1:7" x14ac:dyDescent="0.25">
      <c r="A15" t="s">
        <v>24</v>
      </c>
      <c r="B15" t="s">
        <v>96</v>
      </c>
      <c r="C15" t="s">
        <v>20</v>
      </c>
      <c r="D15">
        <v>2020</v>
      </c>
      <c r="E15">
        <v>27355.17</v>
      </c>
      <c r="F15">
        <v>-10174.77</v>
      </c>
      <c r="G15" t="s">
        <v>107</v>
      </c>
    </row>
    <row r="16" spans="1:7" x14ac:dyDescent="0.25">
      <c r="A16" t="s">
        <v>22</v>
      </c>
      <c r="B16" t="s">
        <v>96</v>
      </c>
      <c r="C16" t="s">
        <v>17</v>
      </c>
      <c r="D16">
        <v>2020</v>
      </c>
      <c r="E16">
        <v>2584996.92</v>
      </c>
      <c r="F16">
        <v>-1009245.2</v>
      </c>
      <c r="G16" t="s">
        <v>107</v>
      </c>
    </row>
    <row r="17" spans="1:7" x14ac:dyDescent="0.25">
      <c r="A17" t="s">
        <v>22</v>
      </c>
      <c r="B17" t="s">
        <v>96</v>
      </c>
      <c r="C17" t="s">
        <v>13</v>
      </c>
      <c r="D17">
        <v>2020</v>
      </c>
      <c r="E17">
        <v>6597185.5599999996</v>
      </c>
      <c r="F17">
        <v>-2575700.5</v>
      </c>
      <c r="G17" t="s">
        <v>107</v>
      </c>
    </row>
    <row r="18" spans="1:7" x14ac:dyDescent="0.25">
      <c r="A18" t="s">
        <v>27</v>
      </c>
      <c r="B18" t="s">
        <v>96</v>
      </c>
      <c r="C18" t="s">
        <v>20</v>
      </c>
      <c r="D18">
        <v>2021</v>
      </c>
      <c r="E18">
        <v>991.13</v>
      </c>
      <c r="F18">
        <v>-62.99</v>
      </c>
      <c r="G18" t="s">
        <v>107</v>
      </c>
    </row>
    <row r="19" spans="1:7" x14ac:dyDescent="0.25">
      <c r="A19" t="s">
        <v>25</v>
      </c>
      <c r="B19" t="s">
        <v>96</v>
      </c>
      <c r="C19" t="s">
        <v>17</v>
      </c>
      <c r="D19">
        <v>2021</v>
      </c>
      <c r="E19">
        <v>150436.49</v>
      </c>
      <c r="F19">
        <v>-16771.52</v>
      </c>
      <c r="G19" t="s">
        <v>107</v>
      </c>
    </row>
    <row r="20" spans="1:7" x14ac:dyDescent="0.25">
      <c r="A20" t="s">
        <v>24</v>
      </c>
      <c r="B20" t="s">
        <v>96</v>
      </c>
      <c r="C20" t="s">
        <v>21</v>
      </c>
      <c r="D20">
        <v>2021</v>
      </c>
      <c r="E20">
        <v>2050.4</v>
      </c>
      <c r="F20">
        <v>-225.81</v>
      </c>
      <c r="G20" t="s">
        <v>107</v>
      </c>
    </row>
    <row r="21" spans="1:7" x14ac:dyDescent="0.25">
      <c r="A21" t="s">
        <v>24</v>
      </c>
      <c r="B21" t="s">
        <v>96</v>
      </c>
      <c r="C21" t="s">
        <v>20</v>
      </c>
      <c r="D21">
        <v>2021</v>
      </c>
      <c r="E21">
        <v>83783.87</v>
      </c>
      <c r="F21">
        <v>-9227.01</v>
      </c>
      <c r="G21" t="s">
        <v>107</v>
      </c>
    </row>
    <row r="22" spans="1:7" x14ac:dyDescent="0.25">
      <c r="A22" t="s">
        <v>22</v>
      </c>
      <c r="B22" t="s">
        <v>96</v>
      </c>
      <c r="C22" t="s">
        <v>17</v>
      </c>
      <c r="D22">
        <v>2021</v>
      </c>
      <c r="E22">
        <v>4191468.45</v>
      </c>
      <c r="F22">
        <v>-471366.76</v>
      </c>
      <c r="G22" t="s">
        <v>107</v>
      </c>
    </row>
    <row r="23" spans="1:7" x14ac:dyDescent="0.25">
      <c r="A23" t="s">
        <v>22</v>
      </c>
      <c r="B23" t="s">
        <v>96</v>
      </c>
      <c r="C23" t="s">
        <v>13</v>
      </c>
      <c r="D23">
        <v>2021</v>
      </c>
      <c r="E23">
        <v>2273159.0299999998</v>
      </c>
      <c r="F23">
        <v>-255636.33</v>
      </c>
      <c r="G23" t="s">
        <v>107</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14AA6-2853-43C6-8A38-A6F09339374D}">
  <dimension ref="A1:G3"/>
  <sheetViews>
    <sheetView workbookViewId="0">
      <selection activeCell="J7" sqref="J7"/>
    </sheetView>
  </sheetViews>
  <sheetFormatPr defaultRowHeight="15" x14ac:dyDescent="0.25"/>
  <cols>
    <col min="1" max="1" width="13.42578125" customWidth="1"/>
    <col min="3" max="3" width="13" customWidth="1"/>
    <col min="4" max="4" width="14.42578125" customWidth="1"/>
    <col min="5" max="5" width="12.28515625" customWidth="1"/>
    <col min="6" max="6" width="10.28515625" customWidth="1"/>
  </cols>
  <sheetData>
    <row r="1" spans="1:7" x14ac:dyDescent="0.25">
      <c r="A1" t="s">
        <v>4</v>
      </c>
      <c r="B1" t="s">
        <v>90</v>
      </c>
      <c r="C1" t="s">
        <v>5</v>
      </c>
      <c r="D1" t="s">
        <v>91</v>
      </c>
      <c r="E1" t="s">
        <v>92</v>
      </c>
      <c r="F1" t="s">
        <v>93</v>
      </c>
      <c r="G1" t="s">
        <v>94</v>
      </c>
    </row>
    <row r="2" spans="1:7" x14ac:dyDescent="0.25">
      <c r="A2" t="s">
        <v>68</v>
      </c>
      <c r="B2" t="s">
        <v>96</v>
      </c>
      <c r="C2" t="s">
        <v>21</v>
      </c>
      <c r="D2">
        <v>2018</v>
      </c>
      <c r="E2" s="16">
        <v>36816.959999999999</v>
      </c>
      <c r="F2" s="16">
        <v>-22175.27</v>
      </c>
      <c r="G2" t="s">
        <v>110</v>
      </c>
    </row>
    <row r="3" spans="1:7" x14ac:dyDescent="0.25">
      <c r="A3" t="s">
        <v>67</v>
      </c>
      <c r="B3" t="s">
        <v>96</v>
      </c>
      <c r="C3" t="s">
        <v>13</v>
      </c>
      <c r="D3">
        <v>2018</v>
      </c>
      <c r="E3" s="16">
        <v>253606.42</v>
      </c>
      <c r="F3" s="16">
        <v>-152749.99</v>
      </c>
      <c r="G3" t="s">
        <v>110</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V151"/>
  <sheetViews>
    <sheetView topLeftCell="AG1" zoomScale="85" zoomScaleNormal="85" workbookViewId="0">
      <pane ySplit="4" topLeftCell="A5" activePane="bottomLeft" state="frozen"/>
      <selection pane="bottomLeft" activeCell="AZ20" sqref="AZ20"/>
    </sheetView>
  </sheetViews>
  <sheetFormatPr defaultRowHeight="15" outlineLevelCol="2" x14ac:dyDescent="0.25"/>
  <cols>
    <col min="1" max="1" width="14" style="12" bestFit="1" customWidth="1"/>
    <col min="2" max="2" width="29.140625" style="12" bestFit="1" customWidth="1"/>
    <col min="3" max="3" width="5" style="63" bestFit="1" customWidth="1"/>
    <col min="4" max="4" width="13.7109375" style="63" customWidth="1" outlineLevel="1"/>
    <col min="5" max="5" width="12.28515625" style="63" customWidth="1" outlineLevel="1"/>
    <col min="6" max="6" width="11.28515625" style="63" customWidth="1" outlineLevel="1"/>
    <col min="7" max="7" width="12.85546875" style="63" customWidth="1" outlineLevel="1"/>
    <col min="8" max="8" width="15.42578125" style="66" customWidth="1" outlineLevel="1"/>
    <col min="9" max="9" width="16.85546875" bestFit="1" customWidth="1"/>
    <col min="10" max="10" width="14.5703125" style="16" bestFit="1" customWidth="1"/>
    <col min="11" max="11" width="15.28515625" style="12" customWidth="1" outlineLevel="1"/>
    <col min="12" max="13" width="13.28515625" style="12" customWidth="1" outlineLevel="1"/>
    <col min="14" max="14" width="14.28515625" style="12" customWidth="1" outlineLevel="1"/>
    <col min="15" max="15" width="26.140625" style="12" customWidth="1"/>
    <col min="16" max="16" width="3.28515625" customWidth="1"/>
    <col min="17" max="21" width="9.140625" customWidth="1" outlineLevel="1"/>
    <col min="22" max="22" width="2.85546875" customWidth="1"/>
    <col min="23" max="23" width="19.28515625" style="12" customWidth="1"/>
    <col min="24" max="24" width="11.5703125" style="45" bestFit="1" customWidth="1"/>
    <col min="25" max="28" width="17.5703125" style="12" customWidth="1" outlineLevel="1"/>
    <col min="29" max="29" width="16.7109375" customWidth="1"/>
    <col min="30" max="30" width="2.140625" customWidth="1"/>
    <col min="31" max="31" width="16.85546875" hidden="1" customWidth="1" outlineLevel="2"/>
    <col min="32" max="32" width="14.5703125" style="16" hidden="1" customWidth="1" outlineLevel="2"/>
    <col min="33" max="33" width="12.28515625" style="16" customWidth="1" outlineLevel="1" collapsed="1"/>
    <col min="34" max="36" width="12.28515625" style="16" customWidth="1" outlineLevel="1"/>
    <col min="37" max="37" width="12.7109375" style="16" bestFit="1" customWidth="1"/>
    <col min="38" max="38" width="14" bestFit="1" customWidth="1"/>
    <col min="40" max="40" width="17" customWidth="1"/>
    <col min="41" max="43" width="14.140625" style="12" customWidth="1"/>
    <col min="44" max="44" width="13.28515625" bestFit="1" customWidth="1"/>
    <col min="45" max="45" width="19.28515625" customWidth="1"/>
    <col min="46" max="46" width="10.5703125" style="16" bestFit="1" customWidth="1"/>
    <col min="47" max="47" width="12.28515625" bestFit="1" customWidth="1"/>
    <col min="48" max="48" width="14" bestFit="1" customWidth="1"/>
  </cols>
  <sheetData>
    <row r="1" spans="1:47" x14ac:dyDescent="0.25">
      <c r="I1" s="5"/>
      <c r="J1"/>
      <c r="O1" s="21" t="s">
        <v>133</v>
      </c>
      <c r="V1" s="15"/>
      <c r="W1" s="21" t="s">
        <v>126</v>
      </c>
      <c r="AC1" s="16"/>
      <c r="AD1" s="16"/>
      <c r="AE1" s="5"/>
      <c r="AF1"/>
      <c r="AG1"/>
      <c r="AK1" s="20"/>
      <c r="AL1" s="16"/>
      <c r="AM1" s="10"/>
      <c r="AN1" s="22"/>
      <c r="AO1" s="22"/>
      <c r="AP1" s="22"/>
      <c r="AQ1" s="22"/>
      <c r="AR1" s="22"/>
      <c r="AS1" s="22"/>
      <c r="AT1" s="117"/>
    </row>
    <row r="2" spans="1:47" x14ac:dyDescent="0.25">
      <c r="B2" s="12" t="s">
        <v>134</v>
      </c>
      <c r="I2" s="5"/>
      <c r="J2"/>
      <c r="V2" s="15" t="s">
        <v>127</v>
      </c>
      <c r="Y2" s="15" t="s">
        <v>128</v>
      </c>
      <c r="AD2" s="16"/>
      <c r="AE2" s="5"/>
      <c r="AF2" s="23" t="s">
        <v>129</v>
      </c>
      <c r="AG2"/>
      <c r="AM2" s="10"/>
      <c r="AN2" s="24" t="s">
        <v>130</v>
      </c>
      <c r="AR2" s="12"/>
      <c r="AS2" s="12"/>
      <c r="AT2" s="117"/>
    </row>
    <row r="3" spans="1:47" x14ac:dyDescent="0.25">
      <c r="D3" s="69"/>
      <c r="E3" s="69"/>
      <c r="F3" s="69"/>
      <c r="G3" s="69"/>
      <c r="I3" s="9" t="s">
        <v>125</v>
      </c>
      <c r="J3"/>
      <c r="K3" s="36" t="s">
        <v>94</v>
      </c>
      <c r="Q3" s="14" t="s">
        <v>122</v>
      </c>
      <c r="AE3" s="9" t="s">
        <v>106</v>
      </c>
      <c r="AF3"/>
      <c r="AG3" s="18" t="s">
        <v>94</v>
      </c>
      <c r="AH3" s="17"/>
      <c r="AI3" s="17"/>
      <c r="AJ3" s="17"/>
      <c r="AK3" s="17"/>
      <c r="AM3" s="10"/>
      <c r="AN3" s="12"/>
    </row>
    <row r="4" spans="1:47" x14ac:dyDescent="0.25">
      <c r="D4" s="13" t="s">
        <v>107</v>
      </c>
      <c r="E4" s="13" t="s">
        <v>108</v>
      </c>
      <c r="F4" s="13" t="s">
        <v>109</v>
      </c>
      <c r="G4" s="13" t="s">
        <v>110</v>
      </c>
      <c r="H4" s="88" t="s">
        <v>136</v>
      </c>
      <c r="I4" s="9" t="s">
        <v>90</v>
      </c>
      <c r="J4" s="9" t="s">
        <v>91</v>
      </c>
      <c r="K4" s="12" t="s">
        <v>107</v>
      </c>
      <c r="L4" s="12" t="s">
        <v>108</v>
      </c>
      <c r="M4" s="12" t="s">
        <v>109</v>
      </c>
      <c r="N4" s="12" t="s">
        <v>110</v>
      </c>
      <c r="O4" s="12" t="s">
        <v>81</v>
      </c>
      <c r="Q4" s="13" t="s">
        <v>107</v>
      </c>
      <c r="R4" s="13" t="s">
        <v>108</v>
      </c>
      <c r="S4" s="13" t="s">
        <v>109</v>
      </c>
      <c r="T4" s="13" t="s">
        <v>110</v>
      </c>
      <c r="U4" s="15" t="s">
        <v>123</v>
      </c>
      <c r="W4" s="25" t="s">
        <v>124</v>
      </c>
      <c r="Y4" s="25" t="s">
        <v>107</v>
      </c>
      <c r="Z4" s="25" t="s">
        <v>108</v>
      </c>
      <c r="AA4" s="25" t="s">
        <v>109</v>
      </c>
      <c r="AB4" s="25" t="s">
        <v>110</v>
      </c>
      <c r="AC4" s="15" t="s">
        <v>123</v>
      </c>
      <c r="AE4" s="9" t="s">
        <v>90</v>
      </c>
      <c r="AF4" s="9" t="s">
        <v>91</v>
      </c>
      <c r="AG4" s="17" t="s">
        <v>107</v>
      </c>
      <c r="AH4" s="17" t="s">
        <v>108</v>
      </c>
      <c r="AI4" s="17" t="s">
        <v>109</v>
      </c>
      <c r="AJ4" s="17" t="s">
        <v>110</v>
      </c>
      <c r="AK4" s="17" t="s">
        <v>81</v>
      </c>
      <c r="AM4" s="25" t="s">
        <v>90</v>
      </c>
      <c r="AN4" s="26" t="s">
        <v>107</v>
      </c>
      <c r="AO4" s="25" t="s">
        <v>108</v>
      </c>
      <c r="AP4" s="25" t="s">
        <v>109</v>
      </c>
      <c r="AQ4" s="25" t="s">
        <v>110</v>
      </c>
      <c r="AS4" s="119" t="s">
        <v>145</v>
      </c>
      <c r="AT4" s="16" t="s">
        <v>147</v>
      </c>
      <c r="AU4" s="119" t="s">
        <v>146</v>
      </c>
    </row>
    <row r="5" spans="1:47" x14ac:dyDescent="0.25">
      <c r="A5" s="12">
        <f>O5-B5</f>
        <v>0</v>
      </c>
      <c r="B5" s="115">
        <v>256717.89</v>
      </c>
      <c r="C5" s="63">
        <v>2007</v>
      </c>
      <c r="I5" t="s">
        <v>95</v>
      </c>
      <c r="J5">
        <v>2007</v>
      </c>
      <c r="K5" s="12">
        <v>256717.89</v>
      </c>
      <c r="O5" s="12">
        <v>256717.89</v>
      </c>
      <c r="Q5" s="19">
        <f t="shared" ref="Q5:Q20" si="0">IF($J5="","",K5/$O5)</f>
        <v>1</v>
      </c>
      <c r="R5" s="19">
        <f t="shared" ref="R5:R20" si="1">IF($J5="","",L5/$O5)</f>
        <v>0</v>
      </c>
      <c r="S5" s="19">
        <f t="shared" ref="S5:S20" si="2">IF($J5="","",M5/$O5)</f>
        <v>0</v>
      </c>
      <c r="T5" s="19">
        <f t="shared" ref="T5:T20" si="3">IF($J5="","",N5/$O5)</f>
        <v>0</v>
      </c>
      <c r="U5" s="15" cm="1">
        <f t="array" ref="U5">IFERROR(IF(SUM(ABS(Q5:T5))&gt;0,SUM(Q5:T5)-1,0),0)</f>
        <v>0</v>
      </c>
      <c r="W5" s="115">
        <v>-246942</v>
      </c>
      <c r="Y5" s="12">
        <f t="shared" ref="Y5:Y19" si="4">$W5*Q5</f>
        <v>-246942</v>
      </c>
      <c r="Z5" s="12">
        <f t="shared" ref="Z5:Z19" si="5">$W5*R5</f>
        <v>0</v>
      </c>
      <c r="AA5" s="12">
        <f t="shared" ref="AA5" si="6">$W5*S5</f>
        <v>0</v>
      </c>
      <c r="AB5" s="12">
        <f t="shared" ref="AB5" si="7">$W5*T5</f>
        <v>0</v>
      </c>
      <c r="AC5" s="15">
        <f>SUM(Y5:AB5)-W5</f>
        <v>0</v>
      </c>
      <c r="AE5" t="s">
        <v>95</v>
      </c>
      <c r="AF5">
        <v>2007</v>
      </c>
      <c r="AG5" s="17">
        <v>-256716.52</v>
      </c>
      <c r="AH5" s="17"/>
      <c r="AI5" s="17"/>
      <c r="AJ5" s="17"/>
      <c r="AK5" s="17">
        <v>-256716.52</v>
      </c>
      <c r="AM5" s="10" t="str">
        <f>IF(RIGHT($AF5,5)="Total",LEFT(AD5,6),"")</f>
        <v/>
      </c>
      <c r="AN5" s="12"/>
    </row>
    <row r="6" spans="1:47" x14ac:dyDescent="0.25">
      <c r="A6" s="12">
        <f t="shared" ref="A6:A28" si="8">O6-B6</f>
        <v>0</v>
      </c>
      <c r="B6" s="115">
        <v>337192.39</v>
      </c>
      <c r="C6" s="63">
        <v>2008</v>
      </c>
      <c r="I6" t="s">
        <v>95</v>
      </c>
      <c r="J6">
        <v>2008</v>
      </c>
      <c r="K6" s="12">
        <v>337192.39</v>
      </c>
      <c r="O6" s="12">
        <v>337192.39</v>
      </c>
      <c r="Q6" s="19">
        <f t="shared" si="0"/>
        <v>1</v>
      </c>
      <c r="R6" s="19">
        <f t="shared" si="1"/>
        <v>0</v>
      </c>
      <c r="S6" s="19">
        <f t="shared" si="2"/>
        <v>0</v>
      </c>
      <c r="T6" s="19">
        <f t="shared" si="3"/>
        <v>0</v>
      </c>
      <c r="U6" s="15" cm="1">
        <f t="array" ref="U6">IFERROR(IF(SUM(ABS(Q6:T6))&gt;0,SUM(Q6:T6)-1,0),0)</f>
        <v>0</v>
      </c>
      <c r="W6" s="115">
        <v>-301983</v>
      </c>
      <c r="Y6" s="12">
        <f t="shared" si="4"/>
        <v>-301983</v>
      </c>
      <c r="Z6" s="12">
        <f t="shared" si="5"/>
        <v>0</v>
      </c>
      <c r="AA6" s="12">
        <f t="shared" ref="AA6:AA19" si="9">$W6*S6</f>
        <v>0</v>
      </c>
      <c r="AB6" s="12">
        <f t="shared" ref="AB6:AB19" si="10">$W6*T6</f>
        <v>0</v>
      </c>
      <c r="AC6" s="15">
        <f t="shared" ref="AC6:AC26" si="11">SUM(Y6:AB6)-W6</f>
        <v>0</v>
      </c>
      <c r="AE6" t="s">
        <v>95</v>
      </c>
      <c r="AF6">
        <v>2008</v>
      </c>
      <c r="AG6" s="17">
        <v>-337057.43</v>
      </c>
      <c r="AH6" s="17"/>
      <c r="AI6" s="17"/>
      <c r="AJ6" s="17"/>
      <c r="AK6" s="17">
        <v>-337057.43</v>
      </c>
    </row>
    <row r="7" spans="1:47" x14ac:dyDescent="0.25">
      <c r="A7" s="12">
        <f t="shared" si="8"/>
        <v>0</v>
      </c>
      <c r="B7" s="115">
        <v>730268.77</v>
      </c>
      <c r="C7" s="63">
        <v>2009</v>
      </c>
      <c r="H7" s="93"/>
      <c r="I7" t="s">
        <v>95</v>
      </c>
      <c r="J7">
        <v>2009</v>
      </c>
      <c r="K7" s="12">
        <v>730268.77</v>
      </c>
      <c r="O7" s="12">
        <v>730268.77</v>
      </c>
      <c r="Q7" s="19">
        <f t="shared" si="0"/>
        <v>1</v>
      </c>
      <c r="R7" s="19">
        <f t="shared" si="1"/>
        <v>0</v>
      </c>
      <c r="S7" s="19">
        <f t="shared" si="2"/>
        <v>0</v>
      </c>
      <c r="T7" s="19">
        <f t="shared" si="3"/>
        <v>0</v>
      </c>
      <c r="U7" s="15" cm="1">
        <f t="array" ref="U7">IFERROR(IF(SUM(ABS(Q7:T7))&gt;0,SUM(Q7:T7)-1,0),0)</f>
        <v>0</v>
      </c>
      <c r="W7" s="115">
        <v>-605566</v>
      </c>
      <c r="Y7" s="12">
        <f t="shared" si="4"/>
        <v>-605566</v>
      </c>
      <c r="Z7" s="12">
        <f t="shared" si="5"/>
        <v>0</v>
      </c>
      <c r="AA7" s="12">
        <f t="shared" si="9"/>
        <v>0</v>
      </c>
      <c r="AB7" s="12">
        <f t="shared" si="10"/>
        <v>0</v>
      </c>
      <c r="AC7" s="15">
        <f t="shared" si="11"/>
        <v>0</v>
      </c>
      <c r="AE7" t="s">
        <v>95</v>
      </c>
      <c r="AF7">
        <v>2009</v>
      </c>
      <c r="AG7" s="17">
        <v>-728188.74</v>
      </c>
      <c r="AH7" s="17"/>
      <c r="AI7" s="17"/>
      <c r="AJ7" s="17"/>
      <c r="AK7" s="17">
        <v>-728188.74</v>
      </c>
    </row>
    <row r="8" spans="1:47" x14ac:dyDescent="0.25">
      <c r="A8" s="12">
        <f t="shared" si="8"/>
        <v>0</v>
      </c>
      <c r="B8" s="115">
        <v>940273.98</v>
      </c>
      <c r="C8" s="63">
        <v>2010</v>
      </c>
      <c r="H8" s="93"/>
      <c r="I8" t="s">
        <v>95</v>
      </c>
      <c r="J8">
        <v>2010</v>
      </c>
      <c r="K8" s="12">
        <v>940273.98</v>
      </c>
      <c r="O8" s="12">
        <v>940273.98</v>
      </c>
      <c r="Q8" s="19">
        <f t="shared" si="0"/>
        <v>1</v>
      </c>
      <c r="R8" s="19">
        <f t="shared" si="1"/>
        <v>0</v>
      </c>
      <c r="S8" s="19">
        <f t="shared" si="2"/>
        <v>0</v>
      </c>
      <c r="T8" s="19">
        <f t="shared" si="3"/>
        <v>0</v>
      </c>
      <c r="U8" s="15" cm="1">
        <f t="array" ref="U8">IFERROR(IF(SUM(ABS(Q8:T8))&gt;0,SUM(Q8:T8)-1,0),0)</f>
        <v>0</v>
      </c>
      <c r="W8" s="115">
        <v>-717339</v>
      </c>
      <c r="Y8" s="12">
        <f t="shared" si="4"/>
        <v>-717339</v>
      </c>
      <c r="Z8" s="12">
        <f t="shared" si="5"/>
        <v>0</v>
      </c>
      <c r="AA8" s="12">
        <f t="shared" si="9"/>
        <v>0</v>
      </c>
      <c r="AB8" s="12">
        <f t="shared" si="10"/>
        <v>0</v>
      </c>
      <c r="AC8" s="15">
        <f t="shared" si="11"/>
        <v>0</v>
      </c>
      <c r="AE8" t="s">
        <v>95</v>
      </c>
      <c r="AF8">
        <v>2010</v>
      </c>
      <c r="AG8" s="17">
        <v>-930760.58</v>
      </c>
      <c r="AH8" s="17"/>
      <c r="AI8" s="17"/>
      <c r="AJ8" s="17"/>
      <c r="AK8" s="17">
        <v>-930760.58</v>
      </c>
    </row>
    <row r="9" spans="1:47" x14ac:dyDescent="0.25">
      <c r="A9" s="12">
        <f t="shared" si="8"/>
        <v>0</v>
      </c>
      <c r="B9" s="115">
        <v>259501.4</v>
      </c>
      <c r="C9" s="63">
        <v>2011</v>
      </c>
      <c r="H9" s="93"/>
      <c r="I9" t="s">
        <v>95</v>
      </c>
      <c r="J9">
        <v>2011</v>
      </c>
      <c r="K9" s="12">
        <v>259501.4</v>
      </c>
      <c r="O9" s="12">
        <v>259501.4</v>
      </c>
      <c r="Q9" s="19">
        <f t="shared" si="0"/>
        <v>1</v>
      </c>
      <c r="R9" s="19">
        <f t="shared" si="1"/>
        <v>0</v>
      </c>
      <c r="S9" s="19">
        <f t="shared" si="2"/>
        <v>0</v>
      </c>
      <c r="T9" s="19">
        <f t="shared" si="3"/>
        <v>0</v>
      </c>
      <c r="U9" s="15" cm="1">
        <f t="array" ref="U9">IFERROR(IF(SUM(ABS(Q9:T9))&gt;0,SUM(Q9:T9)-1,0),0)</f>
        <v>0</v>
      </c>
      <c r="W9" s="115">
        <v>-180759</v>
      </c>
      <c r="Y9" s="12">
        <f t="shared" si="4"/>
        <v>-180759</v>
      </c>
      <c r="Z9" s="12">
        <f t="shared" si="5"/>
        <v>0</v>
      </c>
      <c r="AA9" s="12">
        <f t="shared" si="9"/>
        <v>0</v>
      </c>
      <c r="AB9" s="12">
        <f t="shared" si="10"/>
        <v>0</v>
      </c>
      <c r="AC9" s="15">
        <f t="shared" si="11"/>
        <v>0</v>
      </c>
      <c r="AE9" t="s">
        <v>95</v>
      </c>
      <c r="AF9">
        <v>2011</v>
      </c>
      <c r="AG9" s="17">
        <v>-252810.47</v>
      </c>
      <c r="AH9" s="17"/>
      <c r="AI9" s="17"/>
      <c r="AJ9" s="17"/>
      <c r="AK9" s="17">
        <v>-252810.47</v>
      </c>
    </row>
    <row r="10" spans="1:47" x14ac:dyDescent="0.25">
      <c r="A10" s="12">
        <f t="shared" si="8"/>
        <v>0</v>
      </c>
      <c r="B10" s="115">
        <v>2657068.5</v>
      </c>
      <c r="C10" s="63">
        <v>2012</v>
      </c>
      <c r="H10" s="93"/>
      <c r="I10" t="s">
        <v>95</v>
      </c>
      <c r="J10">
        <v>2012</v>
      </c>
      <c r="K10" s="12">
        <v>2657068.5</v>
      </c>
      <c r="O10" s="12">
        <v>2657068.5</v>
      </c>
      <c r="Q10" s="19">
        <f t="shared" si="0"/>
        <v>1</v>
      </c>
      <c r="R10" s="19">
        <f t="shared" si="1"/>
        <v>0</v>
      </c>
      <c r="S10" s="19">
        <f t="shared" si="2"/>
        <v>0</v>
      </c>
      <c r="T10" s="19">
        <f t="shared" si="3"/>
        <v>0</v>
      </c>
      <c r="U10" s="15" cm="1">
        <f t="array" ref="U10">IFERROR(IF(SUM(ABS(Q10:T10))&gt;0,SUM(Q10:T10)-1,0),0)</f>
        <v>0</v>
      </c>
      <c r="W10" s="115">
        <v>-1674536</v>
      </c>
      <c r="Y10" s="12">
        <f t="shared" si="4"/>
        <v>-1674536</v>
      </c>
      <c r="Z10" s="12">
        <f t="shared" si="5"/>
        <v>0</v>
      </c>
      <c r="AA10" s="12">
        <f t="shared" si="9"/>
        <v>0</v>
      </c>
      <c r="AB10" s="12">
        <f t="shared" si="10"/>
        <v>0</v>
      </c>
      <c r="AC10" s="15">
        <f t="shared" si="11"/>
        <v>0</v>
      </c>
      <c r="AE10" t="s">
        <v>95</v>
      </c>
      <c r="AF10">
        <v>2012</v>
      </c>
      <c r="AG10" s="17">
        <v>-2512931.9300000002</v>
      </c>
      <c r="AH10" s="17"/>
      <c r="AI10" s="17"/>
      <c r="AJ10" s="17"/>
      <c r="AK10" s="17">
        <v>-2512931.9300000002</v>
      </c>
    </row>
    <row r="11" spans="1:47" x14ac:dyDescent="0.25">
      <c r="A11" s="12">
        <f t="shared" si="8"/>
        <v>0</v>
      </c>
      <c r="B11" s="115">
        <v>960770.97</v>
      </c>
      <c r="C11" s="63">
        <v>2013</v>
      </c>
      <c r="H11" s="93"/>
      <c r="I11" t="s">
        <v>95</v>
      </c>
      <c r="J11">
        <v>2013</v>
      </c>
      <c r="K11" s="12">
        <v>960770.97</v>
      </c>
      <c r="O11" s="12">
        <v>960770.97</v>
      </c>
      <c r="Q11" s="19">
        <f t="shared" si="0"/>
        <v>1</v>
      </c>
      <c r="R11" s="19">
        <f t="shared" si="1"/>
        <v>0</v>
      </c>
      <c r="S11" s="19">
        <f t="shared" si="2"/>
        <v>0</v>
      </c>
      <c r="T11" s="19">
        <f t="shared" si="3"/>
        <v>0</v>
      </c>
      <c r="U11" s="15" cm="1">
        <f t="array" ref="U11">IFERROR(IF(SUM(ABS(Q11:T11))&gt;0,SUM(Q11:T11)-1,0),0)</f>
        <v>0</v>
      </c>
      <c r="W11" s="115">
        <v>-541766</v>
      </c>
      <c r="Y11" s="12">
        <f t="shared" si="4"/>
        <v>-541766</v>
      </c>
      <c r="Z11" s="12">
        <f t="shared" si="5"/>
        <v>0</v>
      </c>
      <c r="AA11" s="12">
        <f t="shared" si="9"/>
        <v>0</v>
      </c>
      <c r="AB11" s="12">
        <f t="shared" si="10"/>
        <v>0</v>
      </c>
      <c r="AC11" s="15">
        <f t="shared" si="11"/>
        <v>0</v>
      </c>
      <c r="AE11" t="s">
        <v>95</v>
      </c>
      <c r="AF11">
        <v>2013</v>
      </c>
      <c r="AG11" s="17">
        <v>-864336.48</v>
      </c>
      <c r="AH11" s="17"/>
      <c r="AI11" s="17"/>
      <c r="AJ11" s="17"/>
      <c r="AK11" s="17">
        <v>-864336.48</v>
      </c>
    </row>
    <row r="12" spans="1:47" x14ac:dyDescent="0.25">
      <c r="A12" s="12">
        <f t="shared" si="8"/>
        <v>0</v>
      </c>
      <c r="B12" s="115">
        <v>777791.46</v>
      </c>
      <c r="C12" s="63">
        <v>2014</v>
      </c>
      <c r="H12" s="93"/>
      <c r="I12" t="s">
        <v>95</v>
      </c>
      <c r="J12">
        <v>2014</v>
      </c>
      <c r="K12" s="12">
        <v>777791.46</v>
      </c>
      <c r="O12" s="12">
        <v>777791.46</v>
      </c>
      <c r="Q12" s="19">
        <f t="shared" si="0"/>
        <v>1</v>
      </c>
      <c r="R12" s="19">
        <f t="shared" si="1"/>
        <v>0</v>
      </c>
      <c r="S12" s="19">
        <f t="shared" si="2"/>
        <v>0</v>
      </c>
      <c r="T12" s="19">
        <f t="shared" si="3"/>
        <v>0</v>
      </c>
      <c r="U12" s="15" cm="1">
        <f t="array" ref="U12">IFERROR(IF(SUM(ABS(Q12:T12))&gt;0,SUM(Q12:T12)-1,0),0)</f>
        <v>0</v>
      </c>
      <c r="W12" s="115">
        <v>-386986</v>
      </c>
      <c r="Y12" s="12">
        <f t="shared" si="4"/>
        <v>-386986</v>
      </c>
      <c r="Z12" s="12">
        <f t="shared" si="5"/>
        <v>0</v>
      </c>
      <c r="AA12" s="12">
        <f t="shared" si="9"/>
        <v>0</v>
      </c>
      <c r="AB12" s="12">
        <f t="shared" si="10"/>
        <v>0</v>
      </c>
      <c r="AC12" s="15">
        <f t="shared" si="11"/>
        <v>0</v>
      </c>
      <c r="AE12" t="s">
        <v>95</v>
      </c>
      <c r="AF12">
        <v>2014</v>
      </c>
      <c r="AG12" s="17">
        <v>-646702.16</v>
      </c>
      <c r="AH12" s="17"/>
      <c r="AI12" s="17"/>
      <c r="AJ12" s="17"/>
      <c r="AK12" s="17">
        <v>-646702.16</v>
      </c>
    </row>
    <row r="13" spans="1:47" x14ac:dyDescent="0.25">
      <c r="A13" s="12">
        <f t="shared" si="8"/>
        <v>40435.179999999935</v>
      </c>
      <c r="B13" s="115">
        <v>1498940.88</v>
      </c>
      <c r="C13" s="63">
        <v>2015</v>
      </c>
      <c r="H13" s="93"/>
      <c r="I13" t="s">
        <v>95</v>
      </c>
      <c r="J13">
        <v>2015</v>
      </c>
      <c r="K13" s="12">
        <v>1539376.0599999998</v>
      </c>
      <c r="O13" s="12">
        <v>1539376.0599999998</v>
      </c>
      <c r="Q13" s="19">
        <f t="shared" si="0"/>
        <v>1</v>
      </c>
      <c r="R13" s="19">
        <f t="shared" si="1"/>
        <v>0</v>
      </c>
      <c r="S13" s="19">
        <f t="shared" si="2"/>
        <v>0</v>
      </c>
      <c r="T13" s="19">
        <f t="shared" si="3"/>
        <v>0</v>
      </c>
      <c r="U13" s="15" cm="1">
        <f t="array" ref="U13">IFERROR(IF(SUM(ABS(Q13:T13))&gt;0,SUM(Q13:T13)-1,0),0)</f>
        <v>0</v>
      </c>
      <c r="W13" s="115">
        <v>-646346</v>
      </c>
      <c r="Y13" s="12">
        <f t="shared" si="4"/>
        <v>-646346</v>
      </c>
      <c r="Z13" s="12">
        <f t="shared" si="5"/>
        <v>0</v>
      </c>
      <c r="AA13" s="12">
        <f t="shared" si="9"/>
        <v>0</v>
      </c>
      <c r="AB13" s="12">
        <f t="shared" si="10"/>
        <v>0</v>
      </c>
      <c r="AC13" s="15">
        <f t="shared" si="11"/>
        <v>0</v>
      </c>
      <c r="AE13" t="s">
        <v>95</v>
      </c>
      <c r="AF13">
        <v>2015</v>
      </c>
      <c r="AG13" s="17">
        <v>-1137788.97</v>
      </c>
      <c r="AH13" s="17"/>
      <c r="AI13" s="17"/>
      <c r="AJ13" s="17"/>
      <c r="AK13" s="17">
        <v>-1137788.97</v>
      </c>
    </row>
    <row r="14" spans="1:47" x14ac:dyDescent="0.25">
      <c r="A14" s="12">
        <f t="shared" si="8"/>
        <v>32458.219999999739</v>
      </c>
      <c r="B14" s="115">
        <v>5079937.37</v>
      </c>
      <c r="C14" s="63">
        <v>2016</v>
      </c>
      <c r="H14" s="93"/>
      <c r="I14" t="s">
        <v>95</v>
      </c>
      <c r="J14">
        <v>2016</v>
      </c>
      <c r="K14" s="12">
        <v>5112395.59</v>
      </c>
      <c r="O14" s="12">
        <v>5112395.59</v>
      </c>
      <c r="Q14" s="19">
        <f t="shared" si="0"/>
        <v>1</v>
      </c>
      <c r="R14" s="19">
        <f t="shared" si="1"/>
        <v>0</v>
      </c>
      <c r="S14" s="19">
        <f t="shared" si="2"/>
        <v>0</v>
      </c>
      <c r="T14" s="19">
        <f t="shared" si="3"/>
        <v>0</v>
      </c>
      <c r="U14" s="15" cm="1">
        <f t="array" ref="U14">IFERROR(IF(SUM(ABS(Q14:T14))&gt;0,SUM(Q14:T14)-1,0),0)</f>
        <v>0</v>
      </c>
      <c r="W14" s="115">
        <v>-1853512</v>
      </c>
      <c r="Y14" s="12">
        <f t="shared" si="4"/>
        <v>-1853512</v>
      </c>
      <c r="Z14" s="12">
        <f t="shared" si="5"/>
        <v>0</v>
      </c>
      <c r="AA14" s="12">
        <f t="shared" si="9"/>
        <v>0</v>
      </c>
      <c r="AB14" s="12">
        <f t="shared" si="10"/>
        <v>0</v>
      </c>
      <c r="AC14" s="15">
        <f t="shared" si="11"/>
        <v>0</v>
      </c>
      <c r="AE14" t="s">
        <v>95</v>
      </c>
      <c r="AF14">
        <v>2016</v>
      </c>
      <c r="AG14" s="17">
        <v>-3194283.86</v>
      </c>
      <c r="AH14" s="17"/>
      <c r="AI14" s="17"/>
      <c r="AJ14" s="17"/>
      <c r="AK14" s="17">
        <v>-3194283.86</v>
      </c>
    </row>
    <row r="15" spans="1:47" x14ac:dyDescent="0.25">
      <c r="A15" s="12">
        <f t="shared" si="8"/>
        <v>0</v>
      </c>
      <c r="B15" s="115">
        <v>2220387.6</v>
      </c>
      <c r="C15" s="63">
        <v>2017</v>
      </c>
      <c r="H15" s="93"/>
      <c r="I15" t="s">
        <v>95</v>
      </c>
      <c r="J15">
        <v>2017</v>
      </c>
      <c r="K15" s="12">
        <v>2220387.6</v>
      </c>
      <c r="O15" s="12">
        <v>2220387.6</v>
      </c>
      <c r="Q15" s="19">
        <f t="shared" si="0"/>
        <v>1</v>
      </c>
      <c r="R15" s="19">
        <f t="shared" si="1"/>
        <v>0</v>
      </c>
      <c r="S15" s="19">
        <f t="shared" si="2"/>
        <v>0</v>
      </c>
      <c r="T15" s="19">
        <f t="shared" si="3"/>
        <v>0</v>
      </c>
      <c r="U15" s="15" cm="1">
        <f t="array" ref="U15">IFERROR(IF(SUM(ABS(Q15:T15))&gt;0,SUM(Q15:T15)-1,0),0)</f>
        <v>0</v>
      </c>
      <c r="W15" s="115">
        <v>-662844</v>
      </c>
      <c r="Y15" s="12">
        <f t="shared" si="4"/>
        <v>-662844</v>
      </c>
      <c r="Z15" s="12">
        <f t="shared" si="5"/>
        <v>0</v>
      </c>
      <c r="AA15" s="12">
        <f t="shared" si="9"/>
        <v>0</v>
      </c>
      <c r="AB15" s="12">
        <f t="shared" si="10"/>
        <v>0</v>
      </c>
      <c r="AC15" s="15">
        <f t="shared" si="11"/>
        <v>0</v>
      </c>
      <c r="AE15" t="s">
        <v>95</v>
      </c>
      <c r="AF15">
        <v>2017</v>
      </c>
      <c r="AG15" s="17">
        <v>-1100111.43</v>
      </c>
      <c r="AH15" s="17"/>
      <c r="AI15" s="17"/>
      <c r="AJ15" s="17"/>
      <c r="AK15" s="17">
        <v>-1100111.43</v>
      </c>
    </row>
    <row r="16" spans="1:47" x14ac:dyDescent="0.25">
      <c r="A16" s="12">
        <f t="shared" si="8"/>
        <v>9880.3299999999581</v>
      </c>
      <c r="B16" s="115">
        <v>812992.31</v>
      </c>
      <c r="C16" s="63">
        <v>2018</v>
      </c>
      <c r="H16" s="93"/>
      <c r="I16" t="s">
        <v>95</v>
      </c>
      <c r="J16">
        <v>2018</v>
      </c>
      <c r="K16" s="12">
        <v>807375.99</v>
      </c>
      <c r="M16" s="22">
        <v>9880.74</v>
      </c>
      <c r="N16" s="12">
        <v>5615.91</v>
      </c>
      <c r="O16" s="12">
        <v>822872.64</v>
      </c>
      <c r="Q16" s="19">
        <f>IF($J16="","",K16/$O16)</f>
        <v>0.9811676203014843</v>
      </c>
      <c r="R16" s="19">
        <f t="shared" si="1"/>
        <v>0</v>
      </c>
      <c r="S16" s="19">
        <f t="shared" si="2"/>
        <v>1.2007617606535077E-2</v>
      </c>
      <c r="T16" s="19">
        <f t="shared" si="3"/>
        <v>6.8247620919806009E-3</v>
      </c>
      <c r="U16" s="15" cm="1">
        <f t="array" ref="U16">IFERROR(IF(SUM(ABS(Q16:T16))&gt;0,SUM(Q16:T16)-1,0),0)</f>
        <v>0</v>
      </c>
      <c r="W16" s="115">
        <v>-188764</v>
      </c>
      <c r="Y16" s="12">
        <f>$W16*Q16</f>
        <v>-185209.12467858937</v>
      </c>
      <c r="Z16" s="12">
        <f t="shared" si="5"/>
        <v>0</v>
      </c>
      <c r="AA16" s="12">
        <f t="shared" si="9"/>
        <v>-2266.6059298799873</v>
      </c>
      <c r="AB16" s="12">
        <f t="shared" si="10"/>
        <v>-1288.2693915306261</v>
      </c>
      <c r="AC16" s="15">
        <f t="shared" si="11"/>
        <v>0</v>
      </c>
      <c r="AE16" t="s">
        <v>95</v>
      </c>
      <c r="AF16">
        <v>2018</v>
      </c>
      <c r="AG16" s="17">
        <v>-292340.89999999997</v>
      </c>
      <c r="AH16" s="17"/>
      <c r="AI16" s="17">
        <v>-3478.56</v>
      </c>
      <c r="AJ16" s="17">
        <v>-2226.65</v>
      </c>
      <c r="AK16" s="17">
        <v>-298046.11</v>
      </c>
    </row>
    <row r="17" spans="1:48" x14ac:dyDescent="0.25">
      <c r="A17" s="12">
        <f t="shared" si="8"/>
        <v>-4406.210000000021</v>
      </c>
      <c r="B17" s="115">
        <v>472970.29</v>
      </c>
      <c r="C17" s="63">
        <v>2019</v>
      </c>
      <c r="H17" s="93"/>
      <c r="I17" t="s">
        <v>95</v>
      </c>
      <c r="J17">
        <v>2019</v>
      </c>
      <c r="K17" s="12">
        <v>468564.07999999996</v>
      </c>
      <c r="O17" s="12">
        <v>468564.07999999996</v>
      </c>
      <c r="Q17" s="19">
        <f t="shared" si="0"/>
        <v>1</v>
      </c>
      <c r="R17" s="19">
        <f t="shared" si="1"/>
        <v>0</v>
      </c>
      <c r="S17" s="19">
        <f t="shared" si="2"/>
        <v>0</v>
      </c>
      <c r="T17" s="19">
        <f t="shared" si="3"/>
        <v>0</v>
      </c>
      <c r="U17" s="15" cm="1">
        <f t="array" ref="U17">IFERROR(IF(SUM(ABS(Q17:T17))&gt;0,SUM(Q17:T17)-1,0),0)</f>
        <v>0</v>
      </c>
      <c r="W17" s="115">
        <v>-78443</v>
      </c>
      <c r="Y17" s="12">
        <f t="shared" si="4"/>
        <v>-78443</v>
      </c>
      <c r="Z17" s="12">
        <f t="shared" si="5"/>
        <v>0</v>
      </c>
      <c r="AA17" s="12">
        <f t="shared" si="9"/>
        <v>0</v>
      </c>
      <c r="AB17" s="12">
        <f t="shared" si="10"/>
        <v>0</v>
      </c>
      <c r="AC17" s="15">
        <f t="shared" si="11"/>
        <v>0</v>
      </c>
      <c r="AE17" t="s">
        <v>95</v>
      </c>
      <c r="AF17">
        <v>2019</v>
      </c>
      <c r="AG17" s="17">
        <v>-110352.51</v>
      </c>
      <c r="AH17" s="17"/>
      <c r="AI17" s="17"/>
      <c r="AJ17" s="17"/>
      <c r="AK17" s="17">
        <v>-110352.51</v>
      </c>
    </row>
    <row r="18" spans="1:48" x14ac:dyDescent="0.25">
      <c r="A18" s="12">
        <f t="shared" si="8"/>
        <v>-194550.43999999994</v>
      </c>
      <c r="B18" s="115">
        <v>937145.48</v>
      </c>
      <c r="C18" s="63">
        <v>2020</v>
      </c>
      <c r="H18" s="93"/>
      <c r="I18" t="s">
        <v>95</v>
      </c>
      <c r="J18">
        <v>2020</v>
      </c>
      <c r="K18" s="12">
        <v>742595.04</v>
      </c>
      <c r="O18" s="12">
        <v>742595.04</v>
      </c>
      <c r="Q18" s="19">
        <f t="shared" si="0"/>
        <v>1</v>
      </c>
      <c r="R18" s="19">
        <f t="shared" si="1"/>
        <v>0</v>
      </c>
      <c r="S18" s="19">
        <f t="shared" si="2"/>
        <v>0</v>
      </c>
      <c r="T18" s="19">
        <f t="shared" si="3"/>
        <v>0</v>
      </c>
      <c r="U18" s="15" cm="1">
        <f t="array" ref="U18">IFERROR(IF(SUM(ABS(Q18:T18))&gt;0,SUM(Q18:T18)-1,0),0)</f>
        <v>0</v>
      </c>
      <c r="W18" s="115">
        <v>-93254</v>
      </c>
      <c r="Y18" s="12">
        <f t="shared" si="4"/>
        <v>-93254</v>
      </c>
      <c r="Z18" s="12">
        <f t="shared" si="5"/>
        <v>0</v>
      </c>
      <c r="AA18" s="12">
        <f t="shared" si="9"/>
        <v>0</v>
      </c>
      <c r="AB18" s="12">
        <f t="shared" si="10"/>
        <v>0</v>
      </c>
      <c r="AC18" s="15">
        <f t="shared" si="11"/>
        <v>0</v>
      </c>
      <c r="AE18" t="s">
        <v>95</v>
      </c>
      <c r="AF18">
        <v>2020</v>
      </c>
      <c r="AG18" s="17">
        <v>-92910.21</v>
      </c>
      <c r="AH18" s="17"/>
      <c r="AI18" s="17"/>
      <c r="AJ18" s="17"/>
      <c r="AK18" s="17">
        <v>-92910.21</v>
      </c>
    </row>
    <row r="19" spans="1:48" x14ac:dyDescent="0.25">
      <c r="A19" s="12">
        <f t="shared" si="8"/>
        <v>116182.92000000004</v>
      </c>
      <c r="B19" s="115">
        <v>633194.75</v>
      </c>
      <c r="C19" s="63">
        <v>2021</v>
      </c>
      <c r="H19" s="93"/>
      <c r="I19" t="s">
        <v>95</v>
      </c>
      <c r="J19">
        <v>2021</v>
      </c>
      <c r="K19" s="12">
        <v>749377.67</v>
      </c>
      <c r="O19" s="12">
        <v>749377.67</v>
      </c>
      <c r="Q19" s="19">
        <f t="shared" si="0"/>
        <v>1</v>
      </c>
      <c r="R19" s="19">
        <f t="shared" si="1"/>
        <v>0</v>
      </c>
      <c r="S19" s="19">
        <f t="shared" si="2"/>
        <v>0</v>
      </c>
      <c r="T19" s="19">
        <f t="shared" si="3"/>
        <v>0</v>
      </c>
      <c r="U19" s="15" cm="1">
        <f t="array" ref="U19">IFERROR(IF(SUM(ABS(Q19:T19))&gt;0,SUM(Q19:T19)-1,0),0)</f>
        <v>0</v>
      </c>
      <c r="W19" s="115">
        <v>-21001</v>
      </c>
      <c r="Y19" s="12">
        <f t="shared" si="4"/>
        <v>-21001</v>
      </c>
      <c r="Z19" s="12">
        <f t="shared" si="5"/>
        <v>0</v>
      </c>
      <c r="AA19" s="12">
        <f t="shared" si="9"/>
        <v>0</v>
      </c>
      <c r="AB19" s="12">
        <f t="shared" si="10"/>
        <v>0</v>
      </c>
      <c r="AC19" s="15">
        <f t="shared" si="11"/>
        <v>0</v>
      </c>
      <c r="AE19" t="s">
        <v>95</v>
      </c>
      <c r="AF19">
        <v>2021</v>
      </c>
      <c r="AG19" s="17">
        <v>-27043.42</v>
      </c>
      <c r="AH19" s="17"/>
      <c r="AI19" s="17"/>
      <c r="AJ19" s="17"/>
      <c r="AK19" s="17">
        <v>-27043.42</v>
      </c>
    </row>
    <row r="20" spans="1:48" x14ac:dyDescent="0.25">
      <c r="H20" s="93"/>
      <c r="I20" t="s">
        <v>111</v>
      </c>
      <c r="J20"/>
      <c r="K20" s="12">
        <v>18559657.390000001</v>
      </c>
      <c r="M20" s="12">
        <v>9880.74</v>
      </c>
      <c r="N20" s="12">
        <v>5615.91</v>
      </c>
      <c r="O20" s="12">
        <v>18575154.039999999</v>
      </c>
      <c r="Q20" s="19" t="str">
        <f t="shared" si="0"/>
        <v/>
      </c>
      <c r="R20" s="19" t="str">
        <f t="shared" si="1"/>
        <v/>
      </c>
      <c r="S20" s="19" t="str">
        <f t="shared" si="2"/>
        <v/>
      </c>
      <c r="T20" s="19" t="str">
        <f t="shared" si="3"/>
        <v/>
      </c>
      <c r="U20" s="15" cm="1">
        <f t="array" ref="U20">IFERROR(IF(SUM(ABS(Q20:T20))&gt;0,SUM(Q20:T20)-1,0),0)</f>
        <v>0</v>
      </c>
      <c r="W20" s="29">
        <v>-8200040.7800000003</v>
      </c>
      <c r="X20" s="46">
        <f>SUM(W5:W19)-W20</f>
        <v>-0.21999999973922968</v>
      </c>
      <c r="Y20" s="33">
        <f>SUBTOTAL(9,Y5:Y19)</f>
        <v>-8196486.1246785894</v>
      </c>
      <c r="Z20" s="33">
        <f t="shared" ref="Z20:AB20" si="12">SUBTOTAL(9,Z5:Z19)</f>
        <v>0</v>
      </c>
      <c r="AA20" s="33">
        <f t="shared" si="12"/>
        <v>-2266.6059298799873</v>
      </c>
      <c r="AB20" s="33">
        <f t="shared" si="12"/>
        <v>-1288.2693915306261</v>
      </c>
      <c r="AC20" s="34">
        <f>SUM(Y20:AB20)-W20</f>
        <v>-0.21999999973922968</v>
      </c>
      <c r="AE20" t="s">
        <v>111</v>
      </c>
      <c r="AF20"/>
      <c r="AG20" s="17">
        <v>-12484335.610000001</v>
      </c>
      <c r="AH20" s="17"/>
      <c r="AI20" s="17">
        <v>-3478.56</v>
      </c>
      <c r="AJ20" s="17">
        <v>-2226.65</v>
      </c>
      <c r="AK20" s="17">
        <v>-12490040.82</v>
      </c>
      <c r="AL20" s="30">
        <f>-W20+AK20</f>
        <v>-4290000.04</v>
      </c>
      <c r="AM20" s="10" t="str">
        <f>AE19</f>
        <v>391000</v>
      </c>
      <c r="AN20" s="27">
        <f>Y20-AG20</f>
        <v>4287849.4853214119</v>
      </c>
      <c r="AO20" s="27">
        <f t="shared" ref="AO20:AQ20" si="13">Z20-AH20</f>
        <v>0</v>
      </c>
      <c r="AP20" s="27">
        <f t="shared" si="13"/>
        <v>1211.9540701200126</v>
      </c>
      <c r="AQ20" s="27">
        <f t="shared" si="13"/>
        <v>938.38060846937401</v>
      </c>
      <c r="AR20" s="34">
        <f>AK20+SUM(AN20:AQ20)-W20</f>
        <v>-0.2199999988079071</v>
      </c>
      <c r="AS20" s="30">
        <f>SUM(AN20:AQ20)</f>
        <v>4289999.8200000012</v>
      </c>
    </row>
    <row r="21" spans="1:48" x14ac:dyDescent="0.25">
      <c r="A21" s="70">
        <f t="shared" si="8"/>
        <v>-272407</v>
      </c>
      <c r="B21" s="60">
        <v>279566.69</v>
      </c>
      <c r="C21" s="64">
        <v>2012</v>
      </c>
      <c r="D21" s="74">
        <f>((A21/SUM($A$21:$A$22))*$A$24)+K21</f>
        <v>57448.609893831264</v>
      </c>
      <c r="E21" s="64"/>
      <c r="F21" s="64"/>
      <c r="G21" s="74">
        <f>((A21/SUM($A$21:$A$22))*$A$23)+N21</f>
        <v>222118.0801061691</v>
      </c>
      <c r="H21" s="75">
        <f>SUM(D21:G21)-B21</f>
        <v>0</v>
      </c>
      <c r="I21" t="s">
        <v>96</v>
      </c>
      <c r="J21">
        <v>2012</v>
      </c>
      <c r="K21" s="37">
        <v>7159.69</v>
      </c>
      <c r="L21" s="27"/>
      <c r="M21" s="27"/>
      <c r="N21" s="38"/>
      <c r="O21" s="12">
        <v>7159.69</v>
      </c>
      <c r="Q21" s="76">
        <f t="shared" ref="Q21:T22" si="14">IF($J21="","",D21/$B21)</f>
        <v>0.20549161237281618</v>
      </c>
      <c r="R21" s="76">
        <f t="shared" si="14"/>
        <v>0</v>
      </c>
      <c r="S21" s="76">
        <f t="shared" si="14"/>
        <v>0</v>
      </c>
      <c r="T21" s="76">
        <f t="shared" si="14"/>
        <v>0.79450838762718512</v>
      </c>
      <c r="U21" s="15" cm="1">
        <f t="array" ref="U21">IFERROR(IF(SUM(ABS(Q21:T21))&gt;0,SUM(Q21:T21)-1,0),0)</f>
        <v>1.3322676295501878E-15</v>
      </c>
      <c r="W21" s="48">
        <v>-279567</v>
      </c>
      <c r="Y21" s="120">
        <f t="shared" ref="Y21:AB26" si="15">$W21*Q21</f>
        <v>-57448.6735962311</v>
      </c>
      <c r="Z21" s="121">
        <f t="shared" si="15"/>
        <v>0</v>
      </c>
      <c r="AA21" s="121">
        <f t="shared" si="15"/>
        <v>0</v>
      </c>
      <c r="AB21" s="122">
        <f t="shared" si="15"/>
        <v>-222118.32640376926</v>
      </c>
      <c r="AC21" s="15">
        <f t="shared" si="11"/>
        <v>0</v>
      </c>
      <c r="AE21" t="s">
        <v>96</v>
      </c>
      <c r="AF21">
        <v>2012</v>
      </c>
      <c r="AG21" s="17">
        <v>-6622.73</v>
      </c>
      <c r="AH21" s="17"/>
      <c r="AI21" s="17"/>
      <c r="AJ21" s="17"/>
      <c r="AK21" s="17">
        <v>-6622.73</v>
      </c>
    </row>
    <row r="22" spans="1:48" x14ac:dyDescent="0.25">
      <c r="A22" s="71">
        <f t="shared" si="8"/>
        <v>-191935.13999999998</v>
      </c>
      <c r="B22" s="61">
        <v>211804.08</v>
      </c>
      <c r="C22" s="64">
        <v>2014</v>
      </c>
      <c r="D22" s="74">
        <f>((A22/SUM($A$21:$A$22))*$A$24)+K22</f>
        <v>55301.990106169396</v>
      </c>
      <c r="E22" s="64"/>
      <c r="F22" s="64"/>
      <c r="G22" s="74">
        <f>((A22/SUM($A$21:$A$22))*$A$23)+N22</f>
        <v>156502.08989383085</v>
      </c>
      <c r="H22" s="75">
        <f t="shared" ref="H22:H29" si="16">SUM(D22:G22)-B22</f>
        <v>2.6193447411060333E-10</v>
      </c>
      <c r="I22" t="s">
        <v>96</v>
      </c>
      <c r="J22">
        <v>2014</v>
      </c>
      <c r="K22" s="39">
        <v>19868.939999999999</v>
      </c>
      <c r="L22" s="32"/>
      <c r="M22" s="32"/>
      <c r="N22" s="40"/>
      <c r="O22" s="12">
        <v>19868.939999999999</v>
      </c>
      <c r="Q22" s="76">
        <f t="shared" si="14"/>
        <v>0.26109973946757492</v>
      </c>
      <c r="R22" s="76">
        <f t="shared" si="14"/>
        <v>0</v>
      </c>
      <c r="S22" s="76">
        <f t="shared" si="14"/>
        <v>0</v>
      </c>
      <c r="T22" s="76">
        <f t="shared" si="14"/>
        <v>0.7389002605324263</v>
      </c>
      <c r="U22" s="15" cm="1">
        <f t="array" ref="U22">IFERROR(IF(SUM(ABS(Q22:T22))&gt;0,SUM(Q22:T22)-1,0),0)</f>
        <v>1.3322676295501878E-15</v>
      </c>
      <c r="W22" s="49">
        <v>-211804</v>
      </c>
      <c r="Y22" s="123">
        <f t="shared" si="15"/>
        <v>-55301.969218190236</v>
      </c>
      <c r="Z22" s="47">
        <f t="shared" si="15"/>
        <v>0</v>
      </c>
      <c r="AA22" s="47">
        <f t="shared" si="15"/>
        <v>0</v>
      </c>
      <c r="AB22" s="124">
        <f t="shared" si="15"/>
        <v>-156502.03078181003</v>
      </c>
      <c r="AC22" s="15">
        <f t="shared" si="11"/>
        <v>-2.6193447411060333E-10</v>
      </c>
      <c r="AE22" t="s">
        <v>96</v>
      </c>
      <c r="AF22">
        <v>2014</v>
      </c>
      <c r="AG22" s="17">
        <v>-11093.47</v>
      </c>
      <c r="AH22" s="17"/>
      <c r="AI22" s="17"/>
      <c r="AJ22" s="17"/>
      <c r="AK22" s="17">
        <v>-11093.47</v>
      </c>
    </row>
    <row r="23" spans="1:48" x14ac:dyDescent="0.25">
      <c r="A23" s="71">
        <f t="shared" si="8"/>
        <v>378620.17</v>
      </c>
      <c r="B23" s="61"/>
      <c r="C23" s="64"/>
      <c r="D23" s="64"/>
      <c r="E23" s="75">
        <f>SUM(D21:D24,G21:G24)-SUM(B21:B24)</f>
        <v>0</v>
      </c>
      <c r="F23" s="64"/>
      <c r="G23" s="64"/>
      <c r="H23" s="75">
        <f t="shared" si="16"/>
        <v>0</v>
      </c>
      <c r="I23" t="s">
        <v>96</v>
      </c>
      <c r="J23">
        <v>2016</v>
      </c>
      <c r="K23" s="41"/>
      <c r="L23" s="42"/>
      <c r="M23" s="42"/>
      <c r="N23" s="43">
        <v>378620.17</v>
      </c>
      <c r="O23" s="12">
        <v>378620.17</v>
      </c>
      <c r="Q23" s="19">
        <f t="shared" ref="Q23" si="17">IF($J23="","",K23/$O23)</f>
        <v>0</v>
      </c>
      <c r="R23" s="19">
        <f t="shared" ref="R23" si="18">IF($J23="","",L23/$O23)</f>
        <v>0</v>
      </c>
      <c r="S23" s="19">
        <f t="shared" ref="S23" si="19">IF($J23="","",M23/$O23)</f>
        <v>0</v>
      </c>
      <c r="T23" s="19">
        <f t="shared" ref="T23" si="20">IF($J23="","",N23/$O23)</f>
        <v>1</v>
      </c>
      <c r="U23" s="15" cm="1">
        <f t="array" ref="U23">IFERROR(IF(SUM(ABS(Q23:T23))&gt;0,SUM(Q23:T23)-1,0),0)</f>
        <v>0</v>
      </c>
      <c r="W23" s="50"/>
      <c r="Y23" s="125">
        <f t="shared" si="15"/>
        <v>0</v>
      </c>
      <c r="Z23" s="126">
        <f t="shared" si="15"/>
        <v>0</v>
      </c>
      <c r="AA23" s="126">
        <f t="shared" si="15"/>
        <v>0</v>
      </c>
      <c r="AB23" s="127">
        <f t="shared" si="15"/>
        <v>0</v>
      </c>
      <c r="AC23" s="15">
        <f t="shared" si="11"/>
        <v>0</v>
      </c>
      <c r="AE23" t="s">
        <v>96</v>
      </c>
      <c r="AF23">
        <v>2016</v>
      </c>
      <c r="AG23" s="17"/>
      <c r="AH23" s="17"/>
      <c r="AI23" s="17"/>
      <c r="AJ23" s="17">
        <v>-378620.17</v>
      </c>
      <c r="AK23" s="17">
        <v>-378620.17</v>
      </c>
    </row>
    <row r="24" spans="1:48" x14ac:dyDescent="0.25">
      <c r="A24" s="71">
        <f t="shared" si="8"/>
        <v>85721.970000000671</v>
      </c>
      <c r="B24" s="61">
        <v>13948925.32</v>
      </c>
      <c r="C24" s="64">
        <v>2017</v>
      </c>
      <c r="D24" s="74">
        <f>K24-A24</f>
        <v>13936107.58</v>
      </c>
      <c r="E24" s="64"/>
      <c r="F24" s="64"/>
      <c r="G24" s="64">
        <v>12817.74</v>
      </c>
      <c r="H24" s="75">
        <f t="shared" si="16"/>
        <v>0</v>
      </c>
      <c r="I24" t="s">
        <v>96</v>
      </c>
      <c r="J24">
        <v>2017</v>
      </c>
      <c r="K24" s="73">
        <v>14021829.550000001</v>
      </c>
      <c r="L24" s="73"/>
      <c r="M24" s="73"/>
      <c r="N24" s="73">
        <v>12817.74</v>
      </c>
      <c r="O24" s="12">
        <v>14034647.290000001</v>
      </c>
      <c r="Q24" s="76">
        <f>IF($J24="","",D24/$B24)</f>
        <v>0.99908109480078566</v>
      </c>
      <c r="R24" s="76">
        <f>IF($J24="","",E24/$B24)</f>
        <v>0</v>
      </c>
      <c r="S24" s="76">
        <f>IF($J24="","",F24/$B24)</f>
        <v>0</v>
      </c>
      <c r="T24" s="76">
        <f>IF($J24="","",G24/$B24)</f>
        <v>9.1890519921430046E-4</v>
      </c>
      <c r="U24" s="15" cm="1">
        <f t="array" ref="U24">IFERROR(IF(SUM(ABS(Q24:T24))&gt;0,SUM(Q24:T24)-1,0),0)</f>
        <v>0</v>
      </c>
      <c r="W24" s="79">
        <v>-11793596</v>
      </c>
      <c r="Y24" s="12">
        <f t="shared" si="15"/>
        <v>-11782758.803318167</v>
      </c>
      <c r="Z24" s="12">
        <f t="shared" si="15"/>
        <v>0</v>
      </c>
      <c r="AA24" s="12">
        <f t="shared" si="15"/>
        <v>0</v>
      </c>
      <c r="AB24" s="12">
        <f t="shared" si="15"/>
        <v>-10837.196681832977</v>
      </c>
      <c r="AC24" s="15">
        <f t="shared" si="11"/>
        <v>0</v>
      </c>
      <c r="AE24" t="s">
        <v>96</v>
      </c>
      <c r="AF24">
        <v>2017</v>
      </c>
      <c r="AG24" s="17">
        <v>-13824980.58</v>
      </c>
      <c r="AH24" s="17"/>
      <c r="AI24" s="17"/>
      <c r="AJ24" s="17">
        <v>-10558.97</v>
      </c>
      <c r="AK24" s="17">
        <v>-13835539.550000001</v>
      </c>
    </row>
    <row r="25" spans="1:48" x14ac:dyDescent="0.25">
      <c r="A25" s="72">
        <f t="shared" si="8"/>
        <v>-2086.75</v>
      </c>
      <c r="B25" s="61">
        <v>12524852.91</v>
      </c>
      <c r="C25" s="64">
        <v>2018</v>
      </c>
      <c r="D25" s="81">
        <f>K25-A25</f>
        <v>12168986.649999999</v>
      </c>
      <c r="E25" s="74">
        <f>L25</f>
        <v>65442.879999999997</v>
      </c>
      <c r="F25" s="64"/>
      <c r="G25" s="74">
        <f>N25</f>
        <v>290423.38</v>
      </c>
      <c r="H25" s="75">
        <f t="shared" si="16"/>
        <v>0</v>
      </c>
      <c r="I25" t="s">
        <v>96</v>
      </c>
      <c r="J25">
        <v>2018</v>
      </c>
      <c r="K25" s="37">
        <v>12166899.899999999</v>
      </c>
      <c r="L25" s="27">
        <v>65442.879999999997</v>
      </c>
      <c r="M25" s="27"/>
      <c r="N25" s="38">
        <v>290423.38</v>
      </c>
      <c r="O25" s="12">
        <v>12522766.16</v>
      </c>
      <c r="Q25" s="76">
        <f>IF($J25="","",D25/$B25)</f>
        <v>0.971587190479828</v>
      </c>
      <c r="R25" s="76">
        <f t="shared" ref="R25:R28" si="21">IF($J25="","",E25/$B25)</f>
        <v>5.2250418005108526E-3</v>
      </c>
      <c r="S25" s="76">
        <f t="shared" ref="S25:S28" si="22">IF($J25="","",F25/$B25)</f>
        <v>0</v>
      </c>
      <c r="T25" s="76">
        <f t="shared" ref="T25:T28" si="23">IF($J25="","",G25/$B25)</f>
        <v>2.3187767719660989E-2</v>
      </c>
      <c r="U25" s="15" cm="1">
        <f t="array" ref="U25">IFERROR(IF(SUM(ABS(Q25:T25))&gt;0,SUM(Q25:T25)-1,0),0)</f>
        <v>-1.1102230246251565E-16</v>
      </c>
      <c r="W25" s="57">
        <v>-8236328</v>
      </c>
      <c r="Y25" s="12">
        <f t="shared" si="15"/>
        <v>-8002310.781390341</v>
      </c>
      <c r="Z25" s="12">
        <f t="shared" si="15"/>
        <v>-43035.15808271795</v>
      </c>
      <c r="AA25" s="12">
        <f t="shared" si="15"/>
        <v>0</v>
      </c>
      <c r="AB25" s="12">
        <f t="shared" si="15"/>
        <v>-190982.06052693995</v>
      </c>
      <c r="AC25" s="15">
        <f>SUM(Y25:AB25)-W25</f>
        <v>0</v>
      </c>
      <c r="AE25" t="s">
        <v>96</v>
      </c>
      <c r="AF25">
        <v>2018</v>
      </c>
      <c r="AG25" s="17">
        <v>-10740272.039999999</v>
      </c>
      <c r="AH25" s="17">
        <v>-50592.36</v>
      </c>
      <c r="AI25" s="17"/>
      <c r="AJ25" s="17">
        <v>-174925.25999999998</v>
      </c>
      <c r="AK25" s="17">
        <v>-10965789.659999998</v>
      </c>
    </row>
    <row r="26" spans="1:48" x14ac:dyDescent="0.25">
      <c r="A26" s="72">
        <f t="shared" si="8"/>
        <v>105157.69999999925</v>
      </c>
      <c r="B26" s="61">
        <v>18305587.609999999</v>
      </c>
      <c r="C26" s="64">
        <v>2019</v>
      </c>
      <c r="D26" s="81">
        <f t="shared" ref="D26:D28" si="24">K26-A26</f>
        <v>17763911.52</v>
      </c>
      <c r="E26" s="74">
        <f>L26</f>
        <v>257778.59</v>
      </c>
      <c r="F26" s="64"/>
      <c r="G26" s="74">
        <f>N26</f>
        <v>283897.5</v>
      </c>
      <c r="H26" s="75">
        <f t="shared" si="16"/>
        <v>0</v>
      </c>
      <c r="I26" t="s">
        <v>96</v>
      </c>
      <c r="J26">
        <v>2019</v>
      </c>
      <c r="K26" s="39">
        <v>17869069.219999999</v>
      </c>
      <c r="L26" s="32">
        <v>257778.59</v>
      </c>
      <c r="M26" s="32"/>
      <c r="N26" s="40">
        <v>283897.5</v>
      </c>
      <c r="O26" s="12">
        <v>18410745.309999999</v>
      </c>
      <c r="Q26" s="76">
        <f>IF($J26="","",D26/$B26)</f>
        <v>0.97040924872009615</v>
      </c>
      <c r="R26" s="76">
        <f t="shared" si="21"/>
        <v>1.4081962048526669E-2</v>
      </c>
      <c r="S26" s="76">
        <f t="shared" si="22"/>
        <v>0</v>
      </c>
      <c r="T26" s="76">
        <f t="shared" si="23"/>
        <v>1.5508789231377206E-2</v>
      </c>
      <c r="U26" s="15" cm="1">
        <f t="array" ref="U26">IFERROR(IF(SUM(ABS(Q26:T26))&gt;0,SUM(Q26:T26)-1,0),0)</f>
        <v>0</v>
      </c>
      <c r="W26" s="58">
        <v>-8598380</v>
      </c>
      <c r="Y26" s="12">
        <f t="shared" si="15"/>
        <v>-8343947.4760099007</v>
      </c>
      <c r="Z26" s="12">
        <f t="shared" si="15"/>
        <v>-121082.06083881074</v>
      </c>
      <c r="AA26" s="12">
        <f t="shared" si="15"/>
        <v>0</v>
      </c>
      <c r="AB26" s="12">
        <f t="shared" si="15"/>
        <v>-133350.46315128915</v>
      </c>
      <c r="AC26" s="15">
        <f t="shared" si="11"/>
        <v>0</v>
      </c>
      <c r="AE26" t="s">
        <v>96</v>
      </c>
      <c r="AF26">
        <v>2019</v>
      </c>
      <c r="AG26" s="17">
        <v>-12018423.779999999</v>
      </c>
      <c r="AH26" s="17">
        <v>-144610.15000000002</v>
      </c>
      <c r="AI26" s="17"/>
      <c r="AJ26" s="17">
        <v>-167878.7</v>
      </c>
      <c r="AK26" s="17">
        <v>-12330912.629999999</v>
      </c>
      <c r="AN26" s="31"/>
      <c r="AO26" s="32"/>
      <c r="AP26" s="32"/>
      <c r="AQ26" s="32"/>
    </row>
    <row r="27" spans="1:48" x14ac:dyDescent="0.25">
      <c r="A27" s="72">
        <f t="shared" si="8"/>
        <v>-405358.66999999993</v>
      </c>
      <c r="B27" s="61">
        <v>9759495.7400000002</v>
      </c>
      <c r="C27" s="64">
        <v>2020</v>
      </c>
      <c r="D27" s="81">
        <f t="shared" si="24"/>
        <v>9759495.7400000002</v>
      </c>
      <c r="E27" s="64"/>
      <c r="F27" s="64"/>
      <c r="G27" s="64"/>
      <c r="H27" s="75">
        <f t="shared" si="16"/>
        <v>0</v>
      </c>
      <c r="I27" t="s">
        <v>96</v>
      </c>
      <c r="J27">
        <v>2020</v>
      </c>
      <c r="K27" s="39">
        <v>9354137.0700000003</v>
      </c>
      <c r="L27" s="32"/>
      <c r="M27" s="32"/>
      <c r="N27" s="40"/>
      <c r="O27" s="12">
        <v>9354137.0700000003</v>
      </c>
      <c r="Q27" s="76">
        <f>IF($J27="","",D27/$B27)</f>
        <v>1</v>
      </c>
      <c r="R27" s="76">
        <f t="shared" si="21"/>
        <v>0</v>
      </c>
      <c r="S27" s="76">
        <f t="shared" si="22"/>
        <v>0</v>
      </c>
      <c r="T27" s="76">
        <f t="shared" si="23"/>
        <v>0</v>
      </c>
      <c r="U27" s="15" cm="1">
        <f t="array" ref="U27">IFERROR(IF(SUM(ABS(Q27:T27))&gt;0,SUM(Q27:T27)-1,0),0)</f>
        <v>0</v>
      </c>
      <c r="W27" s="58">
        <v>-2750500</v>
      </c>
      <c r="Y27" s="12">
        <f t="shared" ref="Y27:Y28" si="25">$W27*Q27</f>
        <v>-2750500</v>
      </c>
      <c r="Z27" s="12">
        <f t="shared" ref="Z27:Z28" si="26">$W27*R27</f>
        <v>0</v>
      </c>
      <c r="AA27" s="12">
        <f t="shared" ref="AA27:AA28" si="27">$W27*S27</f>
        <v>0</v>
      </c>
      <c r="AB27" s="12">
        <f t="shared" ref="AB27:AB28" si="28">$W27*T27</f>
        <v>0</v>
      </c>
      <c r="AC27" s="15">
        <f t="shared" ref="AC27:AC28" si="29">SUM(Y27:AB27)-W27</f>
        <v>0</v>
      </c>
      <c r="AE27" t="s">
        <v>96</v>
      </c>
      <c r="AF27">
        <v>2020</v>
      </c>
      <c r="AG27" s="17">
        <v>-3648904.2800000003</v>
      </c>
      <c r="AH27" s="17"/>
      <c r="AI27" s="17"/>
      <c r="AJ27" s="17"/>
      <c r="AK27" s="17">
        <v>-3648904.2800000003</v>
      </c>
      <c r="AM27" s="10"/>
      <c r="AN27" s="32"/>
      <c r="AO27" s="32"/>
      <c r="AP27" s="32"/>
      <c r="AQ27" s="32"/>
      <c r="AR27" s="34"/>
    </row>
    <row r="28" spans="1:48" x14ac:dyDescent="0.25">
      <c r="A28" s="72">
        <f t="shared" si="8"/>
        <v>302287.72000000067</v>
      </c>
      <c r="B28" s="62">
        <v>6399601.6500000004</v>
      </c>
      <c r="C28" s="64">
        <v>2021</v>
      </c>
      <c r="D28" s="81">
        <f t="shared" si="24"/>
        <v>6399601.6500000004</v>
      </c>
      <c r="E28" s="64"/>
      <c r="F28" s="64"/>
      <c r="G28" s="64"/>
      <c r="H28" s="75">
        <f t="shared" si="16"/>
        <v>0</v>
      </c>
      <c r="I28" t="s">
        <v>96</v>
      </c>
      <c r="J28">
        <v>2021</v>
      </c>
      <c r="K28" s="41">
        <v>6701889.370000001</v>
      </c>
      <c r="L28" s="42"/>
      <c r="M28" s="42"/>
      <c r="N28" s="43"/>
      <c r="O28" s="12">
        <v>6701889.370000001</v>
      </c>
      <c r="Q28" s="76">
        <f>IF($J28="","",D28/$B28)</f>
        <v>1</v>
      </c>
      <c r="R28" s="76">
        <f t="shared" si="21"/>
        <v>0</v>
      </c>
      <c r="S28" s="76">
        <f t="shared" si="22"/>
        <v>0</v>
      </c>
      <c r="T28" s="76">
        <f t="shared" si="23"/>
        <v>0</v>
      </c>
      <c r="U28" s="15" cm="1">
        <f t="array" ref="U28">IFERROR(IF(SUM(ABS(Q28:T28))&gt;0,SUM(Q28:T28)-1,0),0)</f>
        <v>0</v>
      </c>
      <c r="W28" s="80">
        <v>-601196</v>
      </c>
      <c r="Y28" s="12">
        <f t="shared" si="25"/>
        <v>-601196</v>
      </c>
      <c r="Z28" s="12">
        <f t="shared" si="26"/>
        <v>0</v>
      </c>
      <c r="AA28" s="12">
        <f t="shared" si="27"/>
        <v>0</v>
      </c>
      <c r="AB28" s="12">
        <f t="shared" si="28"/>
        <v>0</v>
      </c>
      <c r="AC28" s="15">
        <f t="shared" si="29"/>
        <v>0</v>
      </c>
      <c r="AE28" t="s">
        <v>96</v>
      </c>
      <c r="AF28">
        <v>2021</v>
      </c>
      <c r="AG28" s="17">
        <v>-753290.42</v>
      </c>
      <c r="AH28" s="17"/>
      <c r="AI28" s="17"/>
      <c r="AJ28" s="17"/>
      <c r="AK28" s="17">
        <v>-753290.42</v>
      </c>
    </row>
    <row r="29" spans="1:48" x14ac:dyDescent="0.25">
      <c r="A29" s="59">
        <f>SUM(A21:A28)</f>
        <v>6.4028427004814148E-10</v>
      </c>
      <c r="D29" s="82">
        <f>SUM(D25:D28)-SUM(K25:K28)</f>
        <v>0</v>
      </c>
      <c r="E29" s="82">
        <f>SUM(E25:E28)-SUM(L25:L28)</f>
        <v>0</v>
      </c>
      <c r="F29" s="82">
        <f>SUM(F25:F28)-SUM(M25:M28)</f>
        <v>0</v>
      </c>
      <c r="G29" s="82">
        <f>SUM(G25:G28)-SUM(N25:N28)</f>
        <v>0</v>
      </c>
      <c r="H29" s="75">
        <f t="shared" si="16"/>
        <v>0</v>
      </c>
      <c r="I29" t="s">
        <v>112</v>
      </c>
      <c r="J29"/>
      <c r="K29" s="12">
        <v>60140853.739999995</v>
      </c>
      <c r="L29" s="12">
        <v>323221.46999999997</v>
      </c>
      <c r="N29" s="12">
        <v>965758.79</v>
      </c>
      <c r="O29" s="44">
        <v>61429834</v>
      </c>
      <c r="Q29" s="19" t="str">
        <f t="shared" ref="Q29:T36" si="30">IF($J29="","",K29/$O29)</f>
        <v/>
      </c>
      <c r="R29" s="19" t="str">
        <f t="shared" si="30"/>
        <v/>
      </c>
      <c r="S29" s="19" t="str">
        <f t="shared" si="30"/>
        <v/>
      </c>
      <c r="T29" s="19" t="str">
        <f t="shared" si="30"/>
        <v/>
      </c>
      <c r="U29" s="15" cm="1">
        <f t="array" ref="U29">IFERROR(IF(SUM(ABS(Q29:T29))&gt;0,SUM(Q29:T29)-1,0),0)</f>
        <v>0</v>
      </c>
      <c r="W29" s="29">
        <v>-32471371</v>
      </c>
      <c r="X29" s="46">
        <f>SUM(W21:W28)-W29</f>
        <v>0</v>
      </c>
      <c r="Y29" s="33">
        <f>SUBTOTAL(9,Y21:Y28)</f>
        <v>-31593463.703532834</v>
      </c>
      <c r="Z29" s="33">
        <f t="shared" ref="Z29:AB29" si="31">SUBTOTAL(9,Z21:Z28)</f>
        <v>-164117.21892152869</v>
      </c>
      <c r="AA29" s="33">
        <f t="shared" si="31"/>
        <v>0</v>
      </c>
      <c r="AB29" s="33">
        <f t="shared" si="31"/>
        <v>-713790.07754564134</v>
      </c>
      <c r="AC29" s="34">
        <f>SUM(Y29:AB29)-W29</f>
        <v>0</v>
      </c>
      <c r="AE29" t="s">
        <v>112</v>
      </c>
      <c r="AF29"/>
      <c r="AG29" s="17">
        <v>-41003587.300000004</v>
      </c>
      <c r="AH29" s="17">
        <v>-195202.51</v>
      </c>
      <c r="AI29" s="17"/>
      <c r="AJ29" s="17">
        <v>-731983.09999999986</v>
      </c>
      <c r="AK29" s="17">
        <v>-41930772.909999996</v>
      </c>
      <c r="AL29" s="30">
        <f>-W29+AG29</f>
        <v>-8532216.3000000045</v>
      </c>
      <c r="AM29" s="10" t="str">
        <f>AE28</f>
        <v>391100</v>
      </c>
      <c r="AN29" s="27">
        <f>Y29-AG29+4824.09</f>
        <v>9414947.6864671707</v>
      </c>
      <c r="AO29" s="27">
        <f>Z29-AH29</f>
        <v>31085.291078471317</v>
      </c>
      <c r="AP29" s="27">
        <v>-3199</v>
      </c>
      <c r="AQ29" s="27">
        <f>AB29-AJ29</f>
        <v>18193.022454358521</v>
      </c>
      <c r="AR29" s="132"/>
      <c r="AS29" s="133">
        <f>SUM(AN29:AQ29)</f>
        <v>9461027</v>
      </c>
      <c r="AT29" s="131">
        <v>9461027</v>
      </c>
      <c r="AU29" s="130">
        <f>AT29-AS29</f>
        <v>0</v>
      </c>
      <c r="AV29" s="30"/>
    </row>
    <row r="30" spans="1:48" x14ac:dyDescent="0.25">
      <c r="A30" s="12">
        <f>O30-B30</f>
        <v>0</v>
      </c>
      <c r="B30" s="52">
        <v>2637348.63</v>
      </c>
      <c r="C30" s="66">
        <v>2017</v>
      </c>
      <c r="D30" s="65"/>
      <c r="E30" s="65"/>
      <c r="F30" s="65"/>
      <c r="G30" s="65"/>
      <c r="H30" s="94"/>
      <c r="I30" t="s">
        <v>97</v>
      </c>
      <c r="J30">
        <v>2017</v>
      </c>
      <c r="K30" s="12">
        <v>2637348.63</v>
      </c>
      <c r="O30" s="12">
        <v>2637348.63</v>
      </c>
      <c r="Q30" s="19">
        <f t="shared" si="30"/>
        <v>1</v>
      </c>
      <c r="R30" s="19">
        <f t="shared" si="30"/>
        <v>0</v>
      </c>
      <c r="S30" s="19">
        <f t="shared" si="30"/>
        <v>0</v>
      </c>
      <c r="T30" s="19">
        <f t="shared" si="30"/>
        <v>0</v>
      </c>
      <c r="U30" s="15" cm="1">
        <f t="array" ref="U30">IFERROR(IF(SUM(ABS(Q30:T30))&gt;0,SUM(Q30:T30)-1,0),0)</f>
        <v>0</v>
      </c>
      <c r="W30" s="32">
        <v>-2110000</v>
      </c>
      <c r="Y30" s="12">
        <f>$W30*Q30</f>
        <v>-2110000</v>
      </c>
      <c r="Z30" s="12">
        <f>$W30*R30</f>
        <v>0</v>
      </c>
      <c r="AA30" s="12">
        <f>$W30*S30</f>
        <v>0</v>
      </c>
      <c r="AB30" s="12">
        <f>$W30*T30</f>
        <v>0</v>
      </c>
      <c r="AC30" s="15">
        <f t="shared" ref="AC30" si="32">SUM(Y30:AB30)-W30</f>
        <v>0</v>
      </c>
      <c r="AE30" t="s">
        <v>97</v>
      </c>
      <c r="AF30">
        <v>2017</v>
      </c>
      <c r="AG30" s="17">
        <v>-2456129.2799999998</v>
      </c>
      <c r="AH30" s="17"/>
      <c r="AI30" s="17"/>
      <c r="AJ30" s="17"/>
      <c r="AK30" s="17">
        <v>-2456129.2799999998</v>
      </c>
    </row>
    <row r="31" spans="1:48" x14ac:dyDescent="0.25">
      <c r="A31" s="44"/>
      <c r="B31" s="44"/>
      <c r="D31" s="66"/>
      <c r="E31" s="66"/>
      <c r="F31" s="66"/>
      <c r="G31" s="66"/>
      <c r="H31" s="93"/>
      <c r="I31" t="s">
        <v>113</v>
      </c>
      <c r="J31"/>
      <c r="K31" s="12">
        <v>2637348.63</v>
      </c>
      <c r="O31" s="28">
        <v>2637348.63</v>
      </c>
      <c r="Q31" s="19" t="str">
        <f t="shared" si="30"/>
        <v/>
      </c>
      <c r="R31" s="19" t="str">
        <f t="shared" si="30"/>
        <v/>
      </c>
      <c r="S31" s="19" t="str">
        <f t="shared" si="30"/>
        <v/>
      </c>
      <c r="T31" s="19" t="str">
        <f t="shared" si="30"/>
        <v/>
      </c>
      <c r="U31" s="15" cm="1">
        <f t="array" ref="U31">IFERROR(IF(SUM(ABS(Q31:T31))&gt;0,SUM(Q31:T31)-1,0),0)</f>
        <v>0</v>
      </c>
      <c r="W31" s="29">
        <v>-2110000</v>
      </c>
      <c r="X31" s="35">
        <f>W30-W31</f>
        <v>0</v>
      </c>
      <c r="Y31" s="33">
        <f>SUBTOTAL(9,Y30)</f>
        <v>-2110000</v>
      </c>
      <c r="Z31" s="33">
        <f t="shared" ref="Z31:AB31" si="33">SUBTOTAL(9,Z30)</f>
        <v>0</v>
      </c>
      <c r="AA31" s="33">
        <f t="shared" si="33"/>
        <v>0</v>
      </c>
      <c r="AB31" s="33">
        <f t="shared" si="33"/>
        <v>0</v>
      </c>
      <c r="AC31" s="34">
        <f>SUM(Y31:AB31)-W31</f>
        <v>0</v>
      </c>
      <c r="AE31" t="s">
        <v>113</v>
      </c>
      <c r="AF31"/>
      <c r="AG31" s="17">
        <v>-2456129.2799999998</v>
      </c>
      <c r="AH31" s="17"/>
      <c r="AI31" s="17"/>
      <c r="AJ31" s="17"/>
      <c r="AK31" s="17">
        <v>-2456129.2799999998</v>
      </c>
      <c r="AL31" s="30">
        <f>-W31+AG31</f>
        <v>-346129.2799999998</v>
      </c>
      <c r="AM31" s="10" t="str">
        <f>AE30</f>
        <v>391120</v>
      </c>
      <c r="AN31" s="27">
        <f>Y31-AG31</f>
        <v>346129.2799999998</v>
      </c>
      <c r="AO31" s="27">
        <f t="shared" ref="AO31" si="34">Z31-AH31</f>
        <v>0</v>
      </c>
      <c r="AP31" s="27">
        <f t="shared" ref="AP31" si="35">AA31-AI31</f>
        <v>0</v>
      </c>
      <c r="AQ31" s="27">
        <f t="shared" ref="AQ31" si="36">AB31-AJ31</f>
        <v>0</v>
      </c>
      <c r="AR31" s="34">
        <f>AK31+SUM(AN31:AQ31)-W31</f>
        <v>0</v>
      </c>
      <c r="AS31" s="130">
        <f>SUM(AN31:AQ31)</f>
        <v>346129.2799999998</v>
      </c>
      <c r="AT31" s="131">
        <v>346129</v>
      </c>
      <c r="AU31" s="130">
        <f>AT31-AS31</f>
        <v>-0.27999999979510903</v>
      </c>
      <c r="AV31" s="30"/>
    </row>
    <row r="32" spans="1:48" x14ac:dyDescent="0.25">
      <c r="A32" s="12">
        <f t="shared" ref="A32:A33" si="37">O32-B32</f>
        <v>0</v>
      </c>
      <c r="B32" s="44">
        <v>4425214.49</v>
      </c>
      <c r="C32" s="66">
        <v>2018</v>
      </c>
      <c r="D32" s="66"/>
      <c r="E32" s="66"/>
      <c r="F32" s="66"/>
      <c r="G32" s="66"/>
      <c r="H32" s="93"/>
      <c r="I32" t="s">
        <v>98</v>
      </c>
      <c r="J32">
        <v>2018</v>
      </c>
      <c r="K32" s="12">
        <v>99894.6</v>
      </c>
      <c r="N32" s="12">
        <v>4325319.8899999997</v>
      </c>
      <c r="O32" s="12">
        <v>4425214.4899999993</v>
      </c>
      <c r="Q32" s="19">
        <f t="shared" si="30"/>
        <v>2.2573956635489553E-2</v>
      </c>
      <c r="R32" s="19">
        <f t="shared" si="30"/>
        <v>0</v>
      </c>
      <c r="S32" s="19">
        <f t="shared" si="30"/>
        <v>0</v>
      </c>
      <c r="T32" s="19">
        <f t="shared" si="30"/>
        <v>0.97742604336451056</v>
      </c>
      <c r="U32" s="15" cm="1">
        <f t="array" ref="U32">IFERROR(IF(SUM(ABS(Q32:T32))&gt;0,SUM(Q32:T32)-1,0),0)</f>
        <v>0</v>
      </c>
      <c r="W32" s="129">
        <f>W34-W33</f>
        <v>-3117572</v>
      </c>
      <c r="Y32" s="12">
        <f t="shared" ref="Y32:Y33" si="38">$W32*Q32</f>
        <v>-70375.935136016429</v>
      </c>
      <c r="Z32" s="12">
        <f t="shared" ref="Z32:Z33" si="39">$W32*R32</f>
        <v>0</v>
      </c>
      <c r="AA32" s="12">
        <f t="shared" ref="AA32:AA33" si="40">$W32*S32</f>
        <v>0</v>
      </c>
      <c r="AB32" s="12">
        <f t="shared" ref="AB32:AB33" si="41">$W32*T32</f>
        <v>-3047196.064863984</v>
      </c>
      <c r="AC32" s="15">
        <f t="shared" ref="AC32:AC33" si="42">SUM(Y32:AB32)-W32</f>
        <v>0</v>
      </c>
      <c r="AE32" t="s">
        <v>98</v>
      </c>
      <c r="AF32">
        <v>2018</v>
      </c>
      <c r="AG32" s="17">
        <v>-56882.96</v>
      </c>
      <c r="AH32" s="17"/>
      <c r="AI32" s="17"/>
      <c r="AJ32" s="17">
        <v>-2811340.32</v>
      </c>
      <c r="AK32" s="17">
        <v>-2868223.28</v>
      </c>
      <c r="AM32" s="77"/>
      <c r="AN32" s="51"/>
      <c r="AO32" s="51"/>
      <c r="AP32" s="51"/>
      <c r="AQ32" s="51"/>
      <c r="AR32" s="78"/>
    </row>
    <row r="33" spans="1:48" x14ac:dyDescent="0.25">
      <c r="A33" s="12">
        <f t="shared" si="37"/>
        <v>0</v>
      </c>
      <c r="B33" s="44">
        <v>538384.25</v>
      </c>
      <c r="C33" s="66">
        <v>2019</v>
      </c>
      <c r="D33" s="66"/>
      <c r="E33" s="66"/>
      <c r="F33" s="66"/>
      <c r="G33" s="66"/>
      <c r="H33" s="93"/>
      <c r="I33" t="s">
        <v>98</v>
      </c>
      <c r="J33">
        <v>2019</v>
      </c>
      <c r="N33" s="12">
        <v>538384.25</v>
      </c>
      <c r="O33" s="12">
        <v>538384.25</v>
      </c>
      <c r="Q33" s="19">
        <f t="shared" si="30"/>
        <v>0</v>
      </c>
      <c r="R33" s="19">
        <f t="shared" si="30"/>
        <v>0</v>
      </c>
      <c r="S33" s="19">
        <f t="shared" si="30"/>
        <v>0</v>
      </c>
      <c r="T33" s="19">
        <f t="shared" si="30"/>
        <v>1</v>
      </c>
      <c r="U33" s="15" cm="1">
        <f t="array" ref="U33">IFERROR(IF(SUM(ABS(Q33:T33))&gt;0,SUM(Q33:T33)-1,0),0)</f>
        <v>0</v>
      </c>
      <c r="W33" s="129">
        <v>-249270</v>
      </c>
      <c r="Y33" s="12">
        <f t="shared" si="38"/>
        <v>0</v>
      </c>
      <c r="Z33" s="12">
        <f t="shared" si="39"/>
        <v>0</v>
      </c>
      <c r="AA33" s="12">
        <f t="shared" si="40"/>
        <v>0</v>
      </c>
      <c r="AB33" s="12">
        <f t="shared" si="41"/>
        <v>-249270</v>
      </c>
      <c r="AC33" s="15">
        <f t="shared" si="42"/>
        <v>0</v>
      </c>
      <c r="AE33" t="s">
        <v>98</v>
      </c>
      <c r="AF33">
        <v>2019</v>
      </c>
      <c r="AG33" s="17"/>
      <c r="AH33" s="17"/>
      <c r="AI33" s="17"/>
      <c r="AJ33" s="17">
        <v>-249452.68999999997</v>
      </c>
      <c r="AK33" s="17">
        <v>-249452.68999999997</v>
      </c>
    </row>
    <row r="34" spans="1:48" x14ac:dyDescent="0.25">
      <c r="A34" s="51"/>
      <c r="B34" s="44"/>
      <c r="C34" s="66"/>
      <c r="D34" s="66"/>
      <c r="E34" s="66"/>
      <c r="F34" s="66"/>
      <c r="G34" s="66"/>
      <c r="H34" s="93"/>
      <c r="I34" t="s">
        <v>114</v>
      </c>
      <c r="J34"/>
      <c r="K34" s="12">
        <v>99894.6</v>
      </c>
      <c r="N34" s="12">
        <v>4863704.1399999997</v>
      </c>
      <c r="O34" s="28">
        <v>4963598.7399999993</v>
      </c>
      <c r="Q34" s="19" t="str">
        <f t="shared" si="30"/>
        <v/>
      </c>
      <c r="R34" s="19" t="str">
        <f t="shared" si="30"/>
        <v/>
      </c>
      <c r="S34" s="19" t="str">
        <f t="shared" si="30"/>
        <v/>
      </c>
      <c r="T34" s="19" t="str">
        <f t="shared" si="30"/>
        <v/>
      </c>
      <c r="U34" s="15" cm="1">
        <f t="array" ref="U34">IFERROR(IF(SUM(ABS(Q34:T34))&gt;0,SUM(Q34:T34)-1,0),0)</f>
        <v>0</v>
      </c>
      <c r="W34" s="29">
        <v>-3366842</v>
      </c>
      <c r="X34" s="35">
        <f>SUM(W32:W33)-W34</f>
        <v>0</v>
      </c>
      <c r="Y34" s="33">
        <f>SUBTOTAL(9,Y32:Y33)</f>
        <v>-70375.935136016429</v>
      </c>
      <c r="Z34" s="33">
        <f t="shared" ref="Z34:AB34" si="43">SUBTOTAL(9,Z32:Z33)</f>
        <v>0</v>
      </c>
      <c r="AA34" s="33">
        <f t="shared" si="43"/>
        <v>0</v>
      </c>
      <c r="AB34" s="33">
        <f t="shared" si="43"/>
        <v>-3296466.064863984</v>
      </c>
      <c r="AC34" s="34">
        <f>SUM(Y34:AB34)-W34</f>
        <v>0</v>
      </c>
      <c r="AE34" t="s">
        <v>114</v>
      </c>
      <c r="AF34"/>
      <c r="AG34" s="17">
        <v>-56882.96</v>
      </c>
      <c r="AH34" s="17"/>
      <c r="AI34" s="17"/>
      <c r="AJ34" s="17">
        <v>-3060793.01</v>
      </c>
      <c r="AK34" s="17">
        <v>-3117675.9699999997</v>
      </c>
      <c r="AL34" s="30">
        <f>-W34+AG34</f>
        <v>3309959.04</v>
      </c>
      <c r="AM34" s="10" t="str">
        <f>AE33</f>
        <v>391121</v>
      </c>
      <c r="AN34" s="27">
        <f>Y34-AG34</f>
        <v>-13492.97513601643</v>
      </c>
      <c r="AO34" s="27">
        <f t="shared" ref="AO34" si="44">Z34-AH34</f>
        <v>0</v>
      </c>
      <c r="AP34" s="27">
        <f t="shared" ref="AP34" si="45">AA34-AI34</f>
        <v>0</v>
      </c>
      <c r="AQ34" s="27">
        <f t="shared" ref="AQ34" si="46">AB34-AJ34</f>
        <v>-235673.05486398423</v>
      </c>
      <c r="AR34" s="34">
        <f>AK34+SUM(AN34:AQ34)-W34</f>
        <v>0</v>
      </c>
      <c r="AS34" s="130">
        <f>SUM(AN34:AQ34)</f>
        <v>-249166.03000000067</v>
      </c>
      <c r="AT34" s="131">
        <v>-249166</v>
      </c>
      <c r="AU34" s="130">
        <f>AT34-AS34</f>
        <v>3.0000000668223947E-2</v>
      </c>
      <c r="AV34" s="30"/>
    </row>
    <row r="35" spans="1:48" x14ac:dyDescent="0.25">
      <c r="A35" s="57">
        <f t="shared" ref="A35:A98" si="47">O35-B35</f>
        <v>0</v>
      </c>
      <c r="B35" s="44">
        <v>3205.58</v>
      </c>
      <c r="C35" s="63">
        <v>1997</v>
      </c>
      <c r="D35" s="66"/>
      <c r="E35" s="66"/>
      <c r="F35" s="66"/>
      <c r="G35" s="66"/>
      <c r="H35" s="93"/>
      <c r="I35" t="s">
        <v>99</v>
      </c>
      <c r="J35">
        <v>1997</v>
      </c>
      <c r="L35" s="12">
        <v>2163.36</v>
      </c>
      <c r="M35" s="12">
        <v>764.45</v>
      </c>
      <c r="N35" s="12">
        <v>277.77</v>
      </c>
      <c r="O35" s="12">
        <v>3205.5800000000004</v>
      </c>
      <c r="Q35" s="19">
        <f t="shared" si="30"/>
        <v>0</v>
      </c>
      <c r="R35" s="19">
        <f t="shared" si="30"/>
        <v>0.67487318987515521</v>
      </c>
      <c r="S35" s="19">
        <f t="shared" si="30"/>
        <v>0.23847478459436355</v>
      </c>
      <c r="T35" s="19">
        <f t="shared" si="30"/>
        <v>8.6652025530481208E-2</v>
      </c>
      <c r="U35" s="15" cm="1">
        <f t="array" ref="U35">IFERROR(IF(SUM(ABS(Q35:T35))&gt;0,SUM(Q35:T35)-1,0),0)</f>
        <v>0</v>
      </c>
      <c r="W35" s="32">
        <v>-3141</v>
      </c>
      <c r="Y35" s="12">
        <f t="shared" ref="Y35:Y55" si="48">$W35*Q35</f>
        <v>0</v>
      </c>
      <c r="Z35" s="12">
        <f t="shared" ref="Z35:Z55" si="49">$W35*R35</f>
        <v>-2119.7766893978624</v>
      </c>
      <c r="AA35" s="12">
        <f t="shared" ref="AA35:AA55" si="50">$W35*S35</f>
        <v>-749.04929841089597</v>
      </c>
      <c r="AB35" s="12">
        <f t="shared" ref="AB35:AB55" si="51">$W35*T35</f>
        <v>-272.1740121912415</v>
      </c>
      <c r="AC35" s="15">
        <f t="shared" ref="AC35:AC56" si="52">SUM(Y35:AB35)-W35</f>
        <v>0</v>
      </c>
      <c r="AE35" t="s">
        <v>99</v>
      </c>
      <c r="AF35">
        <v>1997</v>
      </c>
      <c r="AG35" s="17"/>
      <c r="AH35" s="17">
        <v>-2141.89</v>
      </c>
      <c r="AI35" s="17">
        <v>-742.31</v>
      </c>
      <c r="AJ35" s="17">
        <v>-270.73</v>
      </c>
      <c r="AK35" s="17">
        <v>-3154.93</v>
      </c>
    </row>
    <row r="36" spans="1:48" x14ac:dyDescent="0.25">
      <c r="A36" s="58">
        <f t="shared" si="47"/>
        <v>0</v>
      </c>
      <c r="B36" s="12">
        <v>60655.1</v>
      </c>
      <c r="C36" s="63">
        <v>1998</v>
      </c>
      <c r="H36" s="93"/>
      <c r="I36" t="s">
        <v>99</v>
      </c>
      <c r="J36">
        <v>1998</v>
      </c>
      <c r="L36" s="12">
        <v>40934.51</v>
      </c>
      <c r="M36" s="12">
        <v>14464.7</v>
      </c>
      <c r="N36" s="12">
        <v>5255.89</v>
      </c>
      <c r="O36" s="12">
        <v>60655.100000000006</v>
      </c>
      <c r="Q36" s="19">
        <f t="shared" si="30"/>
        <v>0</v>
      </c>
      <c r="R36" s="19">
        <f t="shared" si="30"/>
        <v>0.6748733412359389</v>
      </c>
      <c r="S36" s="19">
        <f t="shared" si="30"/>
        <v>0.23847458828688767</v>
      </c>
      <c r="T36" s="19">
        <f t="shared" si="30"/>
        <v>8.6652070477173396E-2</v>
      </c>
      <c r="U36" s="15" cm="1">
        <f t="array" ref="U36">IFERROR(IF(SUM(ABS(Q36:T36))&gt;0,SUM(Q36:T36)-1,0),0)</f>
        <v>0</v>
      </c>
      <c r="W36" s="32">
        <v>-57010</v>
      </c>
      <c r="Y36" s="12">
        <f t="shared" si="48"/>
        <v>0</v>
      </c>
      <c r="Z36" s="12">
        <f t="shared" si="49"/>
        <v>-38474.529183860875</v>
      </c>
      <c r="AA36" s="12">
        <f t="shared" si="50"/>
        <v>-13595.436278235466</v>
      </c>
      <c r="AB36" s="12">
        <f t="shared" si="51"/>
        <v>-4940.0345379036553</v>
      </c>
      <c r="AC36" s="15">
        <f t="shared" si="52"/>
        <v>0</v>
      </c>
      <c r="AE36" t="s">
        <v>99</v>
      </c>
      <c r="AF36">
        <v>1998</v>
      </c>
      <c r="AG36" s="17"/>
      <c r="AH36" s="17">
        <v>-39616.65</v>
      </c>
      <c r="AI36" s="17">
        <v>-13238.88</v>
      </c>
      <c r="AJ36" s="17">
        <v>-4863.1099999999997</v>
      </c>
      <c r="AK36" s="17">
        <v>-57718.64</v>
      </c>
      <c r="AM36" s="31"/>
      <c r="AN36" s="31"/>
      <c r="AO36" s="32"/>
      <c r="AP36" s="32"/>
      <c r="AQ36" s="32"/>
      <c r="AR36" s="31"/>
      <c r="AU36" s="128">
        <f>SUM(AU29:AU34)</f>
        <v>-0.24999999912688509</v>
      </c>
    </row>
    <row r="37" spans="1:48" x14ac:dyDescent="0.25">
      <c r="A37" s="58">
        <f t="shared" si="47"/>
        <v>0</v>
      </c>
      <c r="B37" s="12">
        <v>45928.15</v>
      </c>
      <c r="C37" s="63">
        <v>1999</v>
      </c>
      <c r="H37" s="93"/>
      <c r="I37" t="s">
        <v>99</v>
      </c>
      <c r="J37">
        <v>1999</v>
      </c>
      <c r="L37" s="12">
        <v>30995.69</v>
      </c>
      <c r="M37" s="12">
        <v>10952.69</v>
      </c>
      <c r="N37" s="12">
        <v>3979.77</v>
      </c>
      <c r="O37" s="12">
        <v>45928.149999999994</v>
      </c>
      <c r="Q37" s="19">
        <f t="shared" ref="Q37:Q67" si="53">IF($J37="","",K37/$O37)</f>
        <v>0</v>
      </c>
      <c r="R37" s="19">
        <f t="shared" ref="R37:R67" si="54">IF($J37="","",L37/$O37)</f>
        <v>0.67487347084522242</v>
      </c>
      <c r="S37" s="19">
        <f t="shared" ref="S37:S67" si="55">IF($J37="","",M37/$O37)</f>
        <v>0.23847444323361602</v>
      </c>
      <c r="T37" s="19">
        <f t="shared" ref="T37:T67" si="56">IF($J37="","",N37/$O37)</f>
        <v>8.6652085921161651E-2</v>
      </c>
      <c r="U37" s="15" cm="1">
        <f t="array" ref="U37">IFERROR(IF(SUM(ABS(Q37:T37))&gt;0,SUM(Q37:T37)-1,0),0)</f>
        <v>0</v>
      </c>
      <c r="W37" s="32">
        <v>-41331</v>
      </c>
      <c r="Y37" s="12">
        <f t="shared" si="48"/>
        <v>0</v>
      </c>
      <c r="Z37" s="12">
        <f t="shared" si="49"/>
        <v>-27893.195423503887</v>
      </c>
      <c r="AA37" s="12">
        <f t="shared" si="50"/>
        <v>-9856.3872132885845</v>
      </c>
      <c r="AB37" s="12">
        <f t="shared" si="51"/>
        <v>-3581.4173632075322</v>
      </c>
      <c r="AC37" s="15">
        <f t="shared" si="52"/>
        <v>0</v>
      </c>
      <c r="AE37" t="s">
        <v>99</v>
      </c>
      <c r="AF37">
        <v>1999</v>
      </c>
      <c r="AG37" s="17"/>
      <c r="AH37" s="17">
        <v>-29212.9</v>
      </c>
      <c r="AI37" s="17">
        <v>-9443.33</v>
      </c>
      <c r="AJ37" s="17">
        <v>-3492.22</v>
      </c>
      <c r="AK37" s="17">
        <v>-42148.450000000004</v>
      </c>
      <c r="AM37" s="11"/>
      <c r="AN37" s="32"/>
      <c r="AO37" s="32"/>
      <c r="AP37" s="32"/>
      <c r="AQ37" s="32"/>
      <c r="AR37" s="35"/>
    </row>
    <row r="38" spans="1:48" x14ac:dyDescent="0.25">
      <c r="A38" s="58">
        <f t="shared" si="47"/>
        <v>0</v>
      </c>
      <c r="B38" s="12">
        <v>1664.83</v>
      </c>
      <c r="C38" s="63">
        <v>2000</v>
      </c>
      <c r="H38" s="93"/>
      <c r="I38" t="s">
        <v>99</v>
      </c>
      <c r="J38">
        <v>2000</v>
      </c>
      <c r="L38" s="12">
        <v>1123.55</v>
      </c>
      <c r="M38" s="12">
        <v>397.02</v>
      </c>
      <c r="N38" s="12">
        <v>144.26</v>
      </c>
      <c r="O38" s="12">
        <v>1664.83</v>
      </c>
      <c r="Q38" s="19">
        <f t="shared" si="53"/>
        <v>0</v>
      </c>
      <c r="R38" s="19">
        <f t="shared" si="54"/>
        <v>0.67487371082933389</v>
      </c>
      <c r="S38" s="19">
        <f t="shared" si="55"/>
        <v>0.23847479922875009</v>
      </c>
      <c r="T38" s="19">
        <f t="shared" si="56"/>
        <v>8.6651489941915988E-2</v>
      </c>
      <c r="U38" s="15" cm="1">
        <f t="array" ref="U38">IFERROR(IF(SUM(ABS(Q38:T38))&gt;0,SUM(Q38:T38)-1,0),0)</f>
        <v>0</v>
      </c>
      <c r="W38" s="32">
        <v>-1432</v>
      </c>
      <c r="Y38" s="12">
        <f t="shared" si="48"/>
        <v>0</v>
      </c>
      <c r="Z38" s="12">
        <f t="shared" si="49"/>
        <v>-966.41915390760619</v>
      </c>
      <c r="AA38" s="12">
        <f t="shared" si="50"/>
        <v>-341.49591249557011</v>
      </c>
      <c r="AB38" s="12">
        <f t="shared" si="51"/>
        <v>-124.08493359682369</v>
      </c>
      <c r="AC38" s="15">
        <f t="shared" si="52"/>
        <v>0</v>
      </c>
      <c r="AE38" t="s">
        <v>99</v>
      </c>
      <c r="AF38">
        <v>2000</v>
      </c>
      <c r="AG38" s="17"/>
      <c r="AH38" s="17">
        <v>-1027.27</v>
      </c>
      <c r="AI38" s="17">
        <v>-322.25</v>
      </c>
      <c r="AJ38" s="17">
        <v>-119.91</v>
      </c>
      <c r="AK38" s="17">
        <v>-1469.43</v>
      </c>
      <c r="AM38" s="31"/>
      <c r="AN38" s="31"/>
      <c r="AO38" s="32"/>
      <c r="AP38" s="32"/>
      <c r="AQ38" s="32"/>
      <c r="AR38" s="31"/>
    </row>
    <row r="39" spans="1:48" x14ac:dyDescent="0.25">
      <c r="A39" s="58">
        <f t="shared" si="47"/>
        <v>0</v>
      </c>
      <c r="B39" s="12">
        <v>10804.6</v>
      </c>
      <c r="C39" s="63">
        <v>2002</v>
      </c>
      <c r="H39" s="93"/>
      <c r="I39" t="s">
        <v>99</v>
      </c>
      <c r="J39">
        <v>2002</v>
      </c>
      <c r="L39" s="12">
        <v>7291.74</v>
      </c>
      <c r="M39" s="12">
        <v>2576.62</v>
      </c>
      <c r="N39" s="12">
        <v>936.24</v>
      </c>
      <c r="O39" s="12">
        <v>10804.6</v>
      </c>
      <c r="Q39" s="19">
        <f t="shared" si="53"/>
        <v>0</v>
      </c>
      <c r="R39" s="19">
        <f t="shared" si="54"/>
        <v>0.67487366492049683</v>
      </c>
      <c r="S39" s="19">
        <f t="shared" si="55"/>
        <v>0.23847435351609497</v>
      </c>
      <c r="T39" s="19">
        <f t="shared" si="56"/>
        <v>8.665198156340817E-2</v>
      </c>
      <c r="U39" s="15" cm="1">
        <f t="array" ref="U39">IFERROR(IF(SUM(ABS(Q39:T39))&gt;0,SUM(Q39:T39)-1,0),0)</f>
        <v>0</v>
      </c>
      <c r="W39" s="32">
        <v>-8427</v>
      </c>
      <c r="Y39" s="12">
        <f t="shared" si="48"/>
        <v>0</v>
      </c>
      <c r="Z39" s="12">
        <f t="shared" si="49"/>
        <v>-5687.1603742850266</v>
      </c>
      <c r="AA39" s="12">
        <f t="shared" si="50"/>
        <v>-2009.6233770801323</v>
      </c>
      <c r="AB39" s="12">
        <f t="shared" si="51"/>
        <v>-730.21624863484067</v>
      </c>
      <c r="AC39" s="15">
        <f t="shared" si="52"/>
        <v>0</v>
      </c>
      <c r="AE39" t="s">
        <v>99</v>
      </c>
      <c r="AF39">
        <v>2002</v>
      </c>
      <c r="AG39" s="17"/>
      <c r="AH39" s="17">
        <v>-6199.44</v>
      </c>
      <c r="AI39" s="17">
        <v>-1848.79</v>
      </c>
      <c r="AJ39" s="17">
        <v>-695.45</v>
      </c>
      <c r="AK39" s="17">
        <v>-8743.68</v>
      </c>
      <c r="AM39" s="31"/>
      <c r="AN39" s="31"/>
      <c r="AO39" s="32"/>
      <c r="AP39" s="32"/>
      <c r="AQ39" s="32"/>
      <c r="AR39" s="31"/>
    </row>
    <row r="40" spans="1:48" x14ac:dyDescent="0.25">
      <c r="A40" s="58">
        <f t="shared" si="47"/>
        <v>0</v>
      </c>
      <c r="B40" s="12">
        <v>28759.23</v>
      </c>
      <c r="C40" s="63">
        <v>2003</v>
      </c>
      <c r="H40" s="93"/>
      <c r="I40" t="s">
        <v>99</v>
      </c>
      <c r="J40">
        <v>2003</v>
      </c>
      <c r="L40" s="12">
        <v>19408.84</v>
      </c>
      <c r="M40" s="12">
        <v>6858.34</v>
      </c>
      <c r="N40" s="12">
        <v>2492.0500000000002</v>
      </c>
      <c r="O40" s="12">
        <v>28759.23</v>
      </c>
      <c r="Q40" s="19">
        <f t="shared" si="53"/>
        <v>0</v>
      </c>
      <c r="R40" s="19">
        <f t="shared" si="54"/>
        <v>0.67487342324533728</v>
      </c>
      <c r="S40" s="19">
        <f t="shared" si="55"/>
        <v>0.23847439587221217</v>
      </c>
      <c r="T40" s="19">
        <f t="shared" si="56"/>
        <v>8.6652180882450622E-2</v>
      </c>
      <c r="U40" s="15" cm="1">
        <f t="array" ref="U40">IFERROR(IF(SUM(ABS(Q40:T40))&gt;0,SUM(Q40:T40)-1,0),0)</f>
        <v>0</v>
      </c>
      <c r="W40" s="32">
        <v>-21280</v>
      </c>
      <c r="Y40" s="12">
        <f t="shared" si="48"/>
        <v>0</v>
      </c>
      <c r="Z40" s="12">
        <f t="shared" si="49"/>
        <v>-14361.306446660778</v>
      </c>
      <c r="AA40" s="12">
        <f t="shared" si="50"/>
        <v>-5074.7351441606752</v>
      </c>
      <c r="AB40" s="12">
        <f t="shared" si="51"/>
        <v>-1843.9584091785491</v>
      </c>
      <c r="AC40" s="15">
        <f t="shared" si="52"/>
        <v>0</v>
      </c>
      <c r="AE40" t="s">
        <v>99</v>
      </c>
      <c r="AF40">
        <v>2003</v>
      </c>
      <c r="AG40" s="17"/>
      <c r="AH40" s="17">
        <v>-15811.85</v>
      </c>
      <c r="AI40" s="17">
        <v>-4619.3999999999996</v>
      </c>
      <c r="AJ40" s="17">
        <v>-1745.52</v>
      </c>
      <c r="AK40" s="17">
        <v>-22176.77</v>
      </c>
      <c r="AM40" s="31"/>
      <c r="AN40" s="31"/>
      <c r="AO40" s="32"/>
      <c r="AP40" s="32"/>
      <c r="AQ40" s="32"/>
      <c r="AR40" s="31"/>
    </row>
    <row r="41" spans="1:48" x14ac:dyDescent="0.25">
      <c r="A41" s="58">
        <f t="shared" si="47"/>
        <v>0</v>
      </c>
      <c r="B41" s="12">
        <v>32776</v>
      </c>
      <c r="C41" s="63">
        <v>2004</v>
      </c>
      <c r="H41" s="93"/>
      <c r="I41" t="s">
        <v>99</v>
      </c>
      <c r="J41">
        <v>2004</v>
      </c>
      <c r="L41" s="12">
        <v>32776</v>
      </c>
      <c r="O41" s="12">
        <v>32776</v>
      </c>
      <c r="Q41" s="19">
        <f t="shared" si="53"/>
        <v>0</v>
      </c>
      <c r="R41" s="19">
        <f t="shared" si="54"/>
        <v>1</v>
      </c>
      <c r="S41" s="19">
        <f t="shared" si="55"/>
        <v>0</v>
      </c>
      <c r="T41" s="19">
        <f t="shared" si="56"/>
        <v>0</v>
      </c>
      <c r="U41" s="15" cm="1">
        <f t="array" ref="U41">IFERROR(IF(SUM(ABS(Q41:T41))&gt;0,SUM(Q41:T41)-1,0),0)</f>
        <v>0</v>
      </c>
      <c r="W41" s="32">
        <v>-22941</v>
      </c>
      <c r="Y41" s="12">
        <f t="shared" si="48"/>
        <v>0</v>
      </c>
      <c r="Z41" s="12">
        <f t="shared" si="49"/>
        <v>-22941</v>
      </c>
      <c r="AA41" s="12">
        <f t="shared" si="50"/>
        <v>0</v>
      </c>
      <c r="AB41" s="12">
        <f t="shared" si="51"/>
        <v>0</v>
      </c>
      <c r="AC41" s="15">
        <f t="shared" si="52"/>
        <v>0</v>
      </c>
      <c r="AE41" t="s">
        <v>99</v>
      </c>
      <c r="AF41">
        <v>2004</v>
      </c>
      <c r="AG41" s="17"/>
      <c r="AH41" s="17">
        <v>-25470.17</v>
      </c>
      <c r="AI41" s="17"/>
      <c r="AJ41" s="17"/>
      <c r="AK41" s="17">
        <v>-25470.17</v>
      </c>
      <c r="AM41" s="31"/>
      <c r="AN41" s="31"/>
      <c r="AO41" s="32"/>
      <c r="AP41" s="32"/>
      <c r="AQ41" s="32"/>
      <c r="AR41" s="31"/>
    </row>
    <row r="42" spans="1:48" x14ac:dyDescent="0.25">
      <c r="A42" s="58">
        <f t="shared" si="47"/>
        <v>0</v>
      </c>
      <c r="B42" s="12">
        <v>61940.42</v>
      </c>
      <c r="C42" s="63">
        <v>2005</v>
      </c>
      <c r="H42" s="93"/>
      <c r="I42" t="s">
        <v>99</v>
      </c>
      <c r="J42">
        <v>2005</v>
      </c>
      <c r="N42" s="12">
        <v>61940.42</v>
      </c>
      <c r="O42" s="12">
        <v>61940.42</v>
      </c>
      <c r="Q42" s="19">
        <f t="shared" si="53"/>
        <v>0</v>
      </c>
      <c r="R42" s="19">
        <f t="shared" si="54"/>
        <v>0</v>
      </c>
      <c r="S42" s="19">
        <f t="shared" si="55"/>
        <v>0</v>
      </c>
      <c r="T42" s="19">
        <f t="shared" si="56"/>
        <v>1</v>
      </c>
      <c r="U42" s="15" cm="1">
        <f t="array" ref="U42">IFERROR(IF(SUM(ABS(Q42:T42))&gt;0,SUM(Q42:T42)-1,0),0)</f>
        <v>0</v>
      </c>
      <c r="W42" s="32">
        <v>-40877</v>
      </c>
      <c r="Y42" s="12">
        <f t="shared" si="48"/>
        <v>0</v>
      </c>
      <c r="Z42" s="12">
        <f t="shared" si="49"/>
        <v>0</v>
      </c>
      <c r="AA42" s="12">
        <f t="shared" si="50"/>
        <v>0</v>
      </c>
      <c r="AB42" s="12">
        <f t="shared" si="51"/>
        <v>-40877</v>
      </c>
      <c r="AC42" s="15">
        <f t="shared" si="52"/>
        <v>0</v>
      </c>
      <c r="AE42" t="s">
        <v>99</v>
      </c>
      <c r="AF42">
        <v>2005</v>
      </c>
      <c r="AG42" s="17"/>
      <c r="AH42" s="17"/>
      <c r="AI42" s="17"/>
      <c r="AJ42" s="17">
        <v>-38331.53</v>
      </c>
      <c r="AK42" s="17">
        <v>-38331.53</v>
      </c>
      <c r="AM42" s="31"/>
      <c r="AN42" s="31"/>
      <c r="AO42" s="32"/>
      <c r="AP42" s="32"/>
      <c r="AQ42" s="32"/>
      <c r="AR42" s="31"/>
    </row>
    <row r="43" spans="1:48" x14ac:dyDescent="0.25">
      <c r="A43" s="58">
        <f t="shared" si="47"/>
        <v>0</v>
      </c>
      <c r="B43" s="12">
        <v>3843.34</v>
      </c>
      <c r="C43" s="63">
        <v>2006</v>
      </c>
      <c r="H43" s="93"/>
      <c r="I43" t="s">
        <v>99</v>
      </c>
      <c r="J43">
        <v>2006</v>
      </c>
      <c r="L43" s="12">
        <v>3843.34</v>
      </c>
      <c r="O43" s="12">
        <v>3843.34</v>
      </c>
      <c r="Q43" s="19">
        <f t="shared" si="53"/>
        <v>0</v>
      </c>
      <c r="R43" s="19">
        <f t="shared" si="54"/>
        <v>1</v>
      </c>
      <c r="S43" s="19">
        <f t="shared" si="55"/>
        <v>0</v>
      </c>
      <c r="T43" s="19">
        <f t="shared" si="56"/>
        <v>0</v>
      </c>
      <c r="U43" s="15" cm="1">
        <f t="array" ref="U43">IFERROR(IF(SUM(ABS(Q43:T43))&gt;0,SUM(Q43:T43)-1,0),0)</f>
        <v>0</v>
      </c>
      <c r="W43" s="32">
        <v>-2383</v>
      </c>
      <c r="Y43" s="12">
        <f t="shared" si="48"/>
        <v>0</v>
      </c>
      <c r="Z43" s="12">
        <f t="shared" si="49"/>
        <v>-2383</v>
      </c>
      <c r="AA43" s="12">
        <f t="shared" si="50"/>
        <v>0</v>
      </c>
      <c r="AB43" s="12">
        <f t="shared" si="51"/>
        <v>0</v>
      </c>
      <c r="AC43" s="15">
        <f t="shared" si="52"/>
        <v>0</v>
      </c>
      <c r="AE43" t="s">
        <v>99</v>
      </c>
      <c r="AF43">
        <v>2006</v>
      </c>
      <c r="AG43" s="17"/>
      <c r="AH43" s="17">
        <v>-2677.31</v>
      </c>
      <c r="AI43" s="17"/>
      <c r="AJ43" s="17"/>
      <c r="AK43" s="17">
        <v>-2677.31</v>
      </c>
      <c r="AM43" s="31"/>
      <c r="AN43" s="31"/>
      <c r="AO43" s="32"/>
      <c r="AP43" s="32"/>
      <c r="AQ43" s="32"/>
      <c r="AR43" s="31"/>
    </row>
    <row r="44" spans="1:48" x14ac:dyDescent="0.25">
      <c r="A44" s="58">
        <f t="shared" si="47"/>
        <v>0</v>
      </c>
      <c r="B44" s="12">
        <v>7145.39</v>
      </c>
      <c r="C44" s="63">
        <v>2007</v>
      </c>
      <c r="H44" s="93"/>
      <c r="I44" t="s">
        <v>99</v>
      </c>
      <c r="J44">
        <v>2007</v>
      </c>
      <c r="M44" s="12">
        <v>7145.39</v>
      </c>
      <c r="O44" s="12">
        <v>7145.39</v>
      </c>
      <c r="Q44" s="19">
        <f t="shared" si="53"/>
        <v>0</v>
      </c>
      <c r="R44" s="19">
        <f t="shared" si="54"/>
        <v>0</v>
      </c>
      <c r="S44" s="19">
        <f t="shared" si="55"/>
        <v>1</v>
      </c>
      <c r="T44" s="19">
        <f t="shared" si="56"/>
        <v>0</v>
      </c>
      <c r="U44" s="15" cm="1">
        <f t="array" ref="U44">IFERROR(IF(SUM(ABS(Q44:T44))&gt;0,SUM(Q44:T44)-1,0),0)</f>
        <v>0</v>
      </c>
      <c r="W44" s="32">
        <v>-4144</v>
      </c>
      <c r="Y44" s="12">
        <f t="shared" si="48"/>
        <v>0</v>
      </c>
      <c r="Z44" s="12">
        <f t="shared" si="49"/>
        <v>0</v>
      </c>
      <c r="AA44" s="12">
        <f t="shared" si="50"/>
        <v>-4144</v>
      </c>
      <c r="AB44" s="12">
        <f t="shared" si="51"/>
        <v>0</v>
      </c>
      <c r="AC44" s="15">
        <f t="shared" si="52"/>
        <v>0</v>
      </c>
      <c r="AE44" t="s">
        <v>99</v>
      </c>
      <c r="AF44">
        <v>2007</v>
      </c>
      <c r="AG44" s="17"/>
      <c r="AH44" s="17"/>
      <c r="AI44" s="17">
        <v>-3673.11</v>
      </c>
      <c r="AJ44" s="17"/>
      <c r="AK44" s="17">
        <v>-3673.11</v>
      </c>
      <c r="AM44" s="31"/>
      <c r="AN44" s="31"/>
      <c r="AO44" s="32"/>
      <c r="AP44" s="32"/>
      <c r="AQ44" s="32"/>
      <c r="AR44" s="31"/>
    </row>
    <row r="45" spans="1:48" x14ac:dyDescent="0.25">
      <c r="A45" s="58">
        <f t="shared" si="47"/>
        <v>0</v>
      </c>
      <c r="B45" s="12">
        <v>90577.25</v>
      </c>
      <c r="C45" s="63">
        <v>2008</v>
      </c>
      <c r="H45" s="93"/>
      <c r="I45" t="s">
        <v>99</v>
      </c>
      <c r="J45">
        <v>2008</v>
      </c>
      <c r="L45" s="12">
        <v>49462.1</v>
      </c>
      <c r="M45" s="12">
        <v>30869.32</v>
      </c>
      <c r="N45" s="12">
        <v>10245.83</v>
      </c>
      <c r="O45" s="12">
        <v>90577.25</v>
      </c>
      <c r="Q45" s="19">
        <f t="shared" si="53"/>
        <v>0</v>
      </c>
      <c r="R45" s="19">
        <f t="shared" si="54"/>
        <v>0.54607641543544316</v>
      </c>
      <c r="S45" s="19">
        <f t="shared" si="55"/>
        <v>0.34080654910587371</v>
      </c>
      <c r="T45" s="19">
        <f t="shared" si="56"/>
        <v>0.11311703545868305</v>
      </c>
      <c r="U45" s="15" cm="1">
        <f t="array" ref="U45">IFERROR(IF(SUM(ABS(Q45:T45))&gt;0,SUM(Q45:T45)-1,0),0)</f>
        <v>-1.1102230246251565E-16</v>
      </c>
      <c r="W45" s="32">
        <v>-48907</v>
      </c>
      <c r="Y45" s="12">
        <f t="shared" si="48"/>
        <v>0</v>
      </c>
      <c r="Z45" s="12">
        <f t="shared" si="49"/>
        <v>-26706.95924970122</v>
      </c>
      <c r="AA45" s="12">
        <f t="shared" si="50"/>
        <v>-16667.825897120965</v>
      </c>
      <c r="AB45" s="12">
        <f t="shared" si="51"/>
        <v>-5532.2148531778121</v>
      </c>
      <c r="AC45" s="15">
        <f t="shared" si="52"/>
        <v>0</v>
      </c>
      <c r="AE45" t="s">
        <v>99</v>
      </c>
      <c r="AF45">
        <v>2008</v>
      </c>
      <c r="AG45" s="17"/>
      <c r="AH45" s="17">
        <v>-30189.25</v>
      </c>
      <c r="AI45" s="17">
        <v>-14736.76</v>
      </c>
      <c r="AJ45" s="17">
        <v>-5150.8500000000004</v>
      </c>
      <c r="AK45" s="17">
        <v>-50076.86</v>
      </c>
      <c r="AM45" s="31"/>
      <c r="AN45" s="31"/>
      <c r="AO45" s="32"/>
      <c r="AP45" s="32"/>
      <c r="AQ45" s="32"/>
      <c r="AR45" s="31"/>
    </row>
    <row r="46" spans="1:48" x14ac:dyDescent="0.25">
      <c r="A46" s="58">
        <f t="shared" si="47"/>
        <v>0</v>
      </c>
      <c r="B46" s="12">
        <v>329970.49</v>
      </c>
      <c r="C46" s="63">
        <v>2009</v>
      </c>
      <c r="H46" s="93"/>
      <c r="I46" t="s">
        <v>99</v>
      </c>
      <c r="J46">
        <v>2009</v>
      </c>
      <c r="L46" s="12">
        <v>317177.99</v>
      </c>
      <c r="N46" s="12">
        <v>12792.5</v>
      </c>
      <c r="O46" s="12">
        <v>329970.49</v>
      </c>
      <c r="Q46" s="19">
        <f t="shared" si="53"/>
        <v>0</v>
      </c>
      <c r="R46" s="19">
        <f t="shared" si="54"/>
        <v>0.96123138163052091</v>
      </c>
      <c r="S46" s="19">
        <f t="shared" si="55"/>
        <v>0</v>
      </c>
      <c r="T46" s="19">
        <f t="shared" si="56"/>
        <v>3.8768618369479042E-2</v>
      </c>
      <c r="U46" s="15" cm="1">
        <f t="array" ref="U46">IFERROR(IF(SUM(ABS(Q46:T46))&gt;0,SUM(Q46:T46)-1,0),0)</f>
        <v>0</v>
      </c>
      <c r="W46" s="32">
        <v>-164967</v>
      </c>
      <c r="Y46" s="12">
        <f t="shared" si="48"/>
        <v>0</v>
      </c>
      <c r="Z46" s="12">
        <f t="shared" si="49"/>
        <v>-158571.45733344214</v>
      </c>
      <c r="AA46" s="12">
        <f t="shared" si="50"/>
        <v>0</v>
      </c>
      <c r="AB46" s="12">
        <f t="shared" si="51"/>
        <v>-6395.5426665578489</v>
      </c>
      <c r="AC46" s="15">
        <f t="shared" si="52"/>
        <v>0</v>
      </c>
      <c r="AE46" t="s">
        <v>99</v>
      </c>
      <c r="AF46">
        <v>2009</v>
      </c>
      <c r="AG46" s="17"/>
      <c r="AH46" s="17">
        <v>-179383.04000000001</v>
      </c>
      <c r="AI46" s="17"/>
      <c r="AJ46" s="17">
        <v>-5951.91</v>
      </c>
      <c r="AK46" s="17">
        <v>-185334.95</v>
      </c>
      <c r="AM46" s="31"/>
      <c r="AN46" s="31"/>
      <c r="AO46" s="32"/>
      <c r="AP46" s="32"/>
      <c r="AQ46" s="32"/>
      <c r="AR46" s="31"/>
    </row>
    <row r="47" spans="1:48" x14ac:dyDescent="0.25">
      <c r="A47" s="58">
        <f t="shared" si="47"/>
        <v>0</v>
      </c>
      <c r="B47" s="12">
        <v>304038.18</v>
      </c>
      <c r="C47" s="63">
        <v>2010</v>
      </c>
      <c r="H47" s="93"/>
      <c r="I47" t="s">
        <v>99</v>
      </c>
      <c r="J47">
        <v>2010</v>
      </c>
      <c r="L47" s="12">
        <v>302292.14</v>
      </c>
      <c r="N47" s="12">
        <v>1746.04</v>
      </c>
      <c r="O47" s="12">
        <v>304038.18</v>
      </c>
      <c r="Q47" s="19">
        <f t="shared" si="53"/>
        <v>0</v>
      </c>
      <c r="R47" s="19">
        <f t="shared" si="54"/>
        <v>0.99425716862270397</v>
      </c>
      <c r="S47" s="19">
        <f t="shared" si="55"/>
        <v>0</v>
      </c>
      <c r="T47" s="19">
        <f t="shared" si="56"/>
        <v>5.7428313772961018E-3</v>
      </c>
      <c r="U47" s="15" cm="1">
        <f t="array" ref="U47">IFERROR(IF(SUM(ABS(Q47:T47))&gt;0,SUM(Q47:T47)-1,0),0)</f>
        <v>0</v>
      </c>
      <c r="W47" s="32">
        <v>-139843</v>
      </c>
      <c r="Y47" s="12">
        <f t="shared" si="48"/>
        <v>0</v>
      </c>
      <c r="Z47" s="12">
        <f t="shared" si="49"/>
        <v>-139039.90523170479</v>
      </c>
      <c r="AA47" s="12">
        <f t="shared" si="50"/>
        <v>0</v>
      </c>
      <c r="AB47" s="12">
        <f t="shared" si="51"/>
        <v>-803.09476829521873</v>
      </c>
      <c r="AC47" s="15">
        <f t="shared" si="52"/>
        <v>0</v>
      </c>
      <c r="AE47" t="s">
        <v>99</v>
      </c>
      <c r="AF47">
        <v>2010</v>
      </c>
      <c r="AG47" s="17"/>
      <c r="AH47" s="17">
        <v>-157170.37</v>
      </c>
      <c r="AI47" s="17"/>
      <c r="AJ47" s="17">
        <v>-747.74</v>
      </c>
      <c r="AK47" s="17">
        <v>-157918.10999999999</v>
      </c>
      <c r="AM47" s="31"/>
      <c r="AN47" s="31"/>
      <c r="AO47" s="32"/>
      <c r="AP47" s="32"/>
      <c r="AQ47" s="32"/>
      <c r="AR47" s="31"/>
    </row>
    <row r="48" spans="1:48" x14ac:dyDescent="0.25">
      <c r="A48" s="58">
        <f t="shared" si="47"/>
        <v>0</v>
      </c>
      <c r="B48" s="12">
        <v>312295.71000000002</v>
      </c>
      <c r="C48" s="63">
        <v>2011</v>
      </c>
      <c r="H48" s="93"/>
      <c r="I48" t="s">
        <v>99</v>
      </c>
      <c r="J48">
        <v>2011</v>
      </c>
      <c r="L48" s="12">
        <v>310470.28999999998</v>
      </c>
      <c r="N48" s="12">
        <v>1825.42</v>
      </c>
      <c r="O48" s="12">
        <v>312295.70999999996</v>
      </c>
      <c r="Q48" s="19">
        <f t="shared" si="53"/>
        <v>0</v>
      </c>
      <c r="R48" s="19">
        <f t="shared" si="54"/>
        <v>0.99415483485187806</v>
      </c>
      <c r="S48" s="19">
        <f t="shared" si="55"/>
        <v>0</v>
      </c>
      <c r="T48" s="19">
        <f t="shared" si="56"/>
        <v>5.8451651481219525E-3</v>
      </c>
      <c r="U48" s="15" cm="1">
        <f t="array" ref="U48">IFERROR(IF(SUM(ABS(Q48:T48))&gt;0,SUM(Q48:T48)-1,0),0)</f>
        <v>0</v>
      </c>
      <c r="W48" s="32">
        <v>-131150</v>
      </c>
      <c r="Y48" s="12">
        <f t="shared" si="48"/>
        <v>0</v>
      </c>
      <c r="Z48" s="12">
        <f t="shared" si="49"/>
        <v>-130383.40659082381</v>
      </c>
      <c r="AA48" s="12">
        <f t="shared" si="50"/>
        <v>0</v>
      </c>
      <c r="AB48" s="12">
        <f t="shared" si="51"/>
        <v>-766.59340917619409</v>
      </c>
      <c r="AC48" s="15">
        <f t="shared" si="52"/>
        <v>0</v>
      </c>
      <c r="AE48" t="s">
        <v>99</v>
      </c>
      <c r="AF48">
        <v>2011</v>
      </c>
      <c r="AG48" s="17"/>
      <c r="AH48" s="17">
        <v>-147057.42000000001</v>
      </c>
      <c r="AI48" s="17"/>
      <c r="AJ48" s="17">
        <v>-714.78</v>
      </c>
      <c r="AK48" s="17">
        <v>-147772.20000000001</v>
      </c>
      <c r="AM48" s="31"/>
      <c r="AN48" s="31"/>
      <c r="AO48" s="32"/>
      <c r="AP48" s="32"/>
      <c r="AQ48" s="32"/>
      <c r="AR48" s="31"/>
    </row>
    <row r="49" spans="1:45" x14ac:dyDescent="0.25">
      <c r="A49" s="58">
        <f t="shared" si="47"/>
        <v>0</v>
      </c>
      <c r="B49" s="12">
        <v>122946.25</v>
      </c>
      <c r="C49" s="63">
        <v>2012</v>
      </c>
      <c r="H49" s="93"/>
      <c r="I49" t="s">
        <v>99</v>
      </c>
      <c r="J49">
        <v>2012</v>
      </c>
      <c r="L49" s="12">
        <v>122946.25</v>
      </c>
      <c r="O49" s="12">
        <v>122946.25</v>
      </c>
      <c r="Q49" s="19">
        <f t="shared" si="53"/>
        <v>0</v>
      </c>
      <c r="R49" s="19">
        <f t="shared" si="54"/>
        <v>1</v>
      </c>
      <c r="S49" s="19">
        <f t="shared" si="55"/>
        <v>0</v>
      </c>
      <c r="T49" s="19">
        <f t="shared" si="56"/>
        <v>0</v>
      </c>
      <c r="U49" s="15" cm="1">
        <f t="array" ref="U49">IFERROR(IF(SUM(ABS(Q49:T49))&gt;0,SUM(Q49:T49)-1,0),0)</f>
        <v>0</v>
      </c>
      <c r="W49" s="32">
        <v>-46715</v>
      </c>
      <c r="Y49" s="12">
        <f t="shared" si="48"/>
        <v>0</v>
      </c>
      <c r="Z49" s="12">
        <f t="shared" si="49"/>
        <v>-46715</v>
      </c>
      <c r="AA49" s="12">
        <f t="shared" si="50"/>
        <v>0</v>
      </c>
      <c r="AB49" s="12">
        <f t="shared" si="51"/>
        <v>0</v>
      </c>
      <c r="AC49" s="15">
        <f t="shared" si="52"/>
        <v>0</v>
      </c>
      <c r="AE49" t="s">
        <v>99</v>
      </c>
      <c r="AF49">
        <v>2012</v>
      </c>
      <c r="AG49" s="17"/>
      <c r="AH49" s="17">
        <v>-52492.55</v>
      </c>
      <c r="AI49" s="17"/>
      <c r="AJ49" s="17"/>
      <c r="AK49" s="17">
        <v>-52492.55</v>
      </c>
      <c r="AM49" s="31"/>
      <c r="AN49" s="31"/>
      <c r="AO49" s="32"/>
      <c r="AP49" s="32"/>
      <c r="AQ49" s="32"/>
      <c r="AR49" s="31"/>
    </row>
    <row r="50" spans="1:45" x14ac:dyDescent="0.25">
      <c r="A50" s="58">
        <f t="shared" si="47"/>
        <v>0</v>
      </c>
      <c r="B50" s="12">
        <v>1107667.58</v>
      </c>
      <c r="C50" s="63">
        <v>2014</v>
      </c>
      <c r="H50" s="93"/>
      <c r="I50" t="s">
        <v>99</v>
      </c>
      <c r="J50">
        <v>2014</v>
      </c>
      <c r="L50" s="12">
        <v>1107667.58</v>
      </c>
      <c r="O50" s="12">
        <v>1107667.58</v>
      </c>
      <c r="Q50" s="19">
        <f t="shared" si="53"/>
        <v>0</v>
      </c>
      <c r="R50" s="19">
        <f t="shared" si="54"/>
        <v>1</v>
      </c>
      <c r="S50" s="19">
        <f t="shared" si="55"/>
        <v>0</v>
      </c>
      <c r="T50" s="19">
        <f t="shared" si="56"/>
        <v>0</v>
      </c>
      <c r="U50" s="15" cm="1">
        <f t="array" ref="U50">IFERROR(IF(SUM(ABS(Q50:T50))&gt;0,SUM(Q50:T50)-1,0),0)</f>
        <v>0</v>
      </c>
      <c r="W50" s="32">
        <v>-332265</v>
      </c>
      <c r="Y50" s="12">
        <f t="shared" si="48"/>
        <v>0</v>
      </c>
      <c r="Z50" s="12">
        <f t="shared" si="49"/>
        <v>-332265</v>
      </c>
      <c r="AA50" s="12">
        <f t="shared" si="50"/>
        <v>0</v>
      </c>
      <c r="AB50" s="12">
        <f t="shared" si="51"/>
        <v>0</v>
      </c>
      <c r="AC50" s="15">
        <f t="shared" si="52"/>
        <v>0</v>
      </c>
      <c r="AE50" t="s">
        <v>99</v>
      </c>
      <c r="AF50">
        <v>2014</v>
      </c>
      <c r="AG50" s="17"/>
      <c r="AH50" s="17">
        <v>-368899.8</v>
      </c>
      <c r="AI50" s="17"/>
      <c r="AJ50" s="17"/>
      <c r="AK50" s="17">
        <v>-368899.8</v>
      </c>
      <c r="AM50" s="31"/>
      <c r="AN50" s="31"/>
      <c r="AO50" s="32"/>
      <c r="AP50" s="32"/>
      <c r="AQ50" s="32"/>
      <c r="AR50" s="31"/>
    </row>
    <row r="51" spans="1:45" x14ac:dyDescent="0.25">
      <c r="A51" s="58">
        <f t="shared" si="47"/>
        <v>0</v>
      </c>
      <c r="B51" s="12">
        <v>750536.62</v>
      </c>
      <c r="C51" s="63">
        <v>2015</v>
      </c>
      <c r="H51" s="93"/>
      <c r="I51" t="s">
        <v>99</v>
      </c>
      <c r="J51">
        <v>2015</v>
      </c>
      <c r="L51" s="12">
        <v>746489.19</v>
      </c>
      <c r="M51" s="12">
        <v>4047.43</v>
      </c>
      <c r="O51" s="12">
        <v>750536.62</v>
      </c>
      <c r="Q51" s="19">
        <f t="shared" si="53"/>
        <v>0</v>
      </c>
      <c r="R51" s="19">
        <f t="shared" si="54"/>
        <v>0.99460728511821306</v>
      </c>
      <c r="S51" s="19">
        <f t="shared" si="55"/>
        <v>5.3927148817868474E-3</v>
      </c>
      <c r="T51" s="19">
        <f t="shared" si="56"/>
        <v>0</v>
      </c>
      <c r="U51" s="15" cm="1">
        <f t="array" ref="U51">IFERROR(IF(SUM(ABS(Q51:T51))&gt;0,SUM(Q51:T51)-1,0),0)</f>
        <v>-1.1102230246251565E-16</v>
      </c>
      <c r="W51" s="12">
        <v>-195119</v>
      </c>
      <c r="Y51" s="12">
        <f t="shared" si="48"/>
        <v>0</v>
      </c>
      <c r="Z51" s="12">
        <f t="shared" si="49"/>
        <v>-194066.77886498062</v>
      </c>
      <c r="AA51" s="12">
        <f t="shared" si="50"/>
        <v>-1052.2211350193679</v>
      </c>
      <c r="AB51" s="12">
        <f t="shared" si="51"/>
        <v>0</v>
      </c>
      <c r="AC51" s="15">
        <f t="shared" si="52"/>
        <v>0</v>
      </c>
      <c r="AE51" t="s">
        <v>99</v>
      </c>
      <c r="AF51">
        <v>2015</v>
      </c>
      <c r="AG51" s="17"/>
      <c r="AH51" s="17">
        <v>-213672.21000000002</v>
      </c>
      <c r="AI51" s="17">
        <v>-957.83</v>
      </c>
      <c r="AJ51" s="17"/>
      <c r="AK51" s="17">
        <v>-214630.04</v>
      </c>
      <c r="AM51" s="31"/>
      <c r="AN51" s="31"/>
      <c r="AO51" s="32"/>
      <c r="AP51" s="32"/>
      <c r="AQ51" s="32"/>
      <c r="AR51" s="31"/>
    </row>
    <row r="52" spans="1:45" x14ac:dyDescent="0.25">
      <c r="A52" s="49">
        <f t="shared" si="47"/>
        <v>12523.07</v>
      </c>
      <c r="D52" s="83">
        <f>+K52-A52</f>
        <v>0</v>
      </c>
      <c r="H52" s="75">
        <f t="shared" ref="H52:H55" si="57">SUM(D52:G52)-B52</f>
        <v>0</v>
      </c>
      <c r="I52" t="s">
        <v>99</v>
      </c>
      <c r="J52">
        <v>2016</v>
      </c>
      <c r="K52" s="22">
        <v>12523.07</v>
      </c>
      <c r="O52" s="12">
        <v>12523.07</v>
      </c>
      <c r="Q52" s="76">
        <v>0</v>
      </c>
      <c r="R52" s="76">
        <v>0</v>
      </c>
      <c r="S52" s="76">
        <v>0</v>
      </c>
      <c r="T52" s="76">
        <v>0</v>
      </c>
      <c r="U52" s="15" cm="1">
        <f t="array" ref="U52">IFERROR(IF(SUM(ABS(Q52:T52))&gt;0,SUM(Q52:T52)-1,0),0)</f>
        <v>0</v>
      </c>
      <c r="W52" s="47">
        <v>0</v>
      </c>
      <c r="Y52" s="12">
        <f t="shared" si="48"/>
        <v>0</v>
      </c>
      <c r="Z52" s="12">
        <f t="shared" si="49"/>
        <v>0</v>
      </c>
      <c r="AA52" s="12">
        <f t="shared" si="50"/>
        <v>0</v>
      </c>
      <c r="AB52" s="12">
        <f t="shared" si="51"/>
        <v>0</v>
      </c>
      <c r="AC52" s="15">
        <f t="shared" si="52"/>
        <v>0</v>
      </c>
      <c r="AE52" t="s">
        <v>99</v>
      </c>
      <c r="AF52">
        <v>2016</v>
      </c>
      <c r="AG52" s="17">
        <v>-313.05</v>
      </c>
      <c r="AH52" s="17"/>
      <c r="AI52" s="17"/>
      <c r="AJ52" s="17"/>
      <c r="AK52" s="17">
        <v>-313.05</v>
      </c>
      <c r="AM52" s="31"/>
      <c r="AN52" s="31"/>
      <c r="AO52" s="32"/>
      <c r="AP52" s="32"/>
      <c r="AQ52" s="32"/>
      <c r="AR52" s="31"/>
    </row>
    <row r="53" spans="1:45" x14ac:dyDescent="0.25">
      <c r="A53" s="58">
        <f t="shared" si="47"/>
        <v>0</v>
      </c>
      <c r="B53" s="12">
        <v>1026662.49</v>
      </c>
      <c r="C53" s="63">
        <v>2018</v>
      </c>
      <c r="E53" s="63">
        <f t="shared" ref="E53:G53" si="58">L53</f>
        <v>885984.93</v>
      </c>
      <c r="F53" s="63">
        <f t="shared" si="58"/>
        <v>63433.41</v>
      </c>
      <c r="G53" s="63">
        <f t="shared" si="58"/>
        <v>77244.149999999994</v>
      </c>
      <c r="H53" s="75"/>
      <c r="I53" t="s">
        <v>99</v>
      </c>
      <c r="J53">
        <v>2018</v>
      </c>
      <c r="L53" s="12">
        <v>885984.93</v>
      </c>
      <c r="M53" s="12">
        <v>63433.41</v>
      </c>
      <c r="N53" s="12">
        <v>77244.149999999994</v>
      </c>
      <c r="O53" s="12">
        <v>1026662.4900000001</v>
      </c>
      <c r="Q53" s="76">
        <f t="shared" ref="Q53:Q56" si="59">IF($J53="","",D53/$B53)</f>
        <v>0</v>
      </c>
      <c r="R53" s="76">
        <f t="shared" ref="R53:R56" si="60">IF($J53="","",E53/$B53)</f>
        <v>0.86297584515822723</v>
      </c>
      <c r="S53" s="76">
        <f t="shared" ref="S53:S56" si="61">IF($J53="","",F53/$B53)</f>
        <v>6.1786040317884802E-2</v>
      </c>
      <c r="T53" s="76">
        <f t="shared" ref="T53:T56" si="62">IF($J53="","",G53/$B53)</f>
        <v>7.5238114523887983E-2</v>
      </c>
      <c r="U53" s="15" cm="1">
        <f t="array" ref="U53">IFERROR(IF(SUM(ABS(Q53:T53))&gt;0,SUM(Q53:T53)-1,0),0)</f>
        <v>0</v>
      </c>
      <c r="W53" s="51">
        <v>-143718</v>
      </c>
      <c r="Y53" s="12">
        <f t="shared" si="48"/>
        <v>0</v>
      </c>
      <c r="Z53" s="12">
        <f t="shared" si="49"/>
        <v>-124025.1625144501</v>
      </c>
      <c r="AA53" s="12">
        <f t="shared" si="50"/>
        <v>-8879.7661424057678</v>
      </c>
      <c r="AB53" s="12">
        <f t="shared" si="51"/>
        <v>-10813.071343144133</v>
      </c>
      <c r="AC53" s="15">
        <f t="shared" si="52"/>
        <v>0</v>
      </c>
      <c r="AE53" t="s">
        <v>99</v>
      </c>
      <c r="AF53">
        <v>2018</v>
      </c>
      <c r="AG53" s="17"/>
      <c r="AH53" s="17">
        <v>-131870.47</v>
      </c>
      <c r="AI53" s="17">
        <v>-8381.61</v>
      </c>
      <c r="AJ53" s="17">
        <v>-10452.370000000001</v>
      </c>
      <c r="AK53" s="17">
        <v>-150704.45000000001</v>
      </c>
      <c r="AM53" s="31"/>
      <c r="AN53" s="31"/>
      <c r="AO53" s="32"/>
      <c r="AP53" s="32"/>
      <c r="AQ53" s="32"/>
      <c r="AR53" s="31"/>
    </row>
    <row r="54" spans="1:45" x14ac:dyDescent="0.25">
      <c r="A54" s="84">
        <f t="shared" si="47"/>
        <v>92013.390000000014</v>
      </c>
      <c r="B54" s="12">
        <v>476621.26</v>
      </c>
      <c r="C54" s="63">
        <v>2019</v>
      </c>
      <c r="E54" s="86">
        <f>L54</f>
        <v>293501.61</v>
      </c>
      <c r="F54" s="86">
        <f>M54</f>
        <v>54240.46</v>
      </c>
      <c r="G54" s="86">
        <f>+N54-A54</f>
        <v>128879.18999999997</v>
      </c>
      <c r="H54" s="75">
        <f>SUM(D54:G54)-B54</f>
        <v>0</v>
      </c>
      <c r="I54" t="s">
        <v>99</v>
      </c>
      <c r="J54">
        <v>2019</v>
      </c>
      <c r="L54" s="12">
        <v>293501.61</v>
      </c>
      <c r="M54" s="12">
        <v>54240.46</v>
      </c>
      <c r="N54" s="12">
        <v>220892.58</v>
      </c>
      <c r="O54" s="12">
        <v>568634.65</v>
      </c>
      <c r="Q54" s="76">
        <f t="shared" si="59"/>
        <v>0</v>
      </c>
      <c r="R54" s="76">
        <f t="shared" si="60"/>
        <v>0.61579630333737101</v>
      </c>
      <c r="S54" s="76">
        <f t="shared" si="61"/>
        <v>0.11380201546192042</v>
      </c>
      <c r="T54" s="76">
        <f t="shared" si="62"/>
        <v>0.27040168120070845</v>
      </c>
      <c r="U54" s="15" cm="1">
        <f t="array" ref="U54">IFERROR(IF(SUM(ABS(Q54:T54))&gt;0,SUM(Q54:T54)-1,0),0)</f>
        <v>-2.2204460492503131E-16</v>
      </c>
      <c r="W54" s="51">
        <v>-47657</v>
      </c>
      <c r="Y54" s="12">
        <f t="shared" si="48"/>
        <v>0</v>
      </c>
      <c r="Z54" s="12">
        <f t="shared" si="49"/>
        <v>-29347.004428149092</v>
      </c>
      <c r="AA54" s="12">
        <f t="shared" si="50"/>
        <v>-5423.4626508687415</v>
      </c>
      <c r="AB54" s="12">
        <f t="shared" si="51"/>
        <v>-12886.532920982163</v>
      </c>
      <c r="AC54" s="15">
        <f t="shared" si="52"/>
        <v>0</v>
      </c>
      <c r="AE54" t="s">
        <v>99</v>
      </c>
      <c r="AF54">
        <v>2019</v>
      </c>
      <c r="AG54" s="17"/>
      <c r="AH54" s="17">
        <v>-30735.56</v>
      </c>
      <c r="AI54" s="17">
        <v>-5196.1899999999996</v>
      </c>
      <c r="AJ54" s="17">
        <v>-21523.390000000003</v>
      </c>
      <c r="AK54" s="17">
        <v>-57455.14</v>
      </c>
      <c r="AM54" s="31"/>
      <c r="AN54" s="31"/>
      <c r="AO54" s="32"/>
      <c r="AP54" s="32"/>
      <c r="AQ54" s="32"/>
      <c r="AR54" s="31"/>
    </row>
    <row r="55" spans="1:45" x14ac:dyDescent="0.25">
      <c r="A55" s="58">
        <f t="shared" si="47"/>
        <v>-45270.959999999992</v>
      </c>
      <c r="B55" s="12">
        <v>190105.17</v>
      </c>
      <c r="C55" s="63">
        <v>2020</v>
      </c>
      <c r="E55" s="87">
        <f>L55+45270.96</f>
        <v>100340.85</v>
      </c>
      <c r="F55" s="87">
        <f t="shared" ref="F55:G55" si="63">M55</f>
        <v>44469.43</v>
      </c>
      <c r="G55" s="87">
        <f t="shared" si="63"/>
        <v>45294.89</v>
      </c>
      <c r="H55" s="75">
        <f t="shared" si="57"/>
        <v>0</v>
      </c>
      <c r="I55" t="s">
        <v>99</v>
      </c>
      <c r="J55">
        <v>2020</v>
      </c>
      <c r="L55" s="12">
        <v>55069.89</v>
      </c>
      <c r="M55" s="12">
        <v>44469.43</v>
      </c>
      <c r="N55" s="12">
        <v>45294.89</v>
      </c>
      <c r="O55" s="12">
        <v>144834.21000000002</v>
      </c>
      <c r="Q55" s="76">
        <f t="shared" si="59"/>
        <v>0</v>
      </c>
      <c r="R55" s="76">
        <f t="shared" si="60"/>
        <v>0.52781757592389522</v>
      </c>
      <c r="S55" s="76">
        <f t="shared" si="61"/>
        <v>0.23392015061978585</v>
      </c>
      <c r="T55" s="76">
        <f t="shared" si="62"/>
        <v>0.23826227345631892</v>
      </c>
      <c r="U55" s="15" cm="1">
        <f t="array" ref="U55">IFERROR(IF(SUM(ABS(Q55:T55))&gt;0,SUM(Q55:T55)-1,0),0)</f>
        <v>0</v>
      </c>
      <c r="W55" s="51">
        <v>-11405</v>
      </c>
      <c r="Y55" s="12">
        <f t="shared" si="48"/>
        <v>0</v>
      </c>
      <c r="Z55" s="12">
        <f t="shared" si="49"/>
        <v>-6019.7594534120253</v>
      </c>
      <c r="AA55" s="12">
        <f t="shared" si="50"/>
        <v>-2667.8593178186575</v>
      </c>
      <c r="AB55" s="12">
        <f t="shared" si="51"/>
        <v>-2717.3812287693172</v>
      </c>
      <c r="AC55" s="15">
        <f t="shared" si="52"/>
        <v>0</v>
      </c>
      <c r="AE55" t="s">
        <v>99</v>
      </c>
      <c r="AF55">
        <v>2020</v>
      </c>
      <c r="AG55" s="17"/>
      <c r="AH55" s="17">
        <v>-3401.93</v>
      </c>
      <c r="AI55" s="17">
        <v>-2597.77</v>
      </c>
      <c r="AJ55" s="17">
        <v>-2675.1</v>
      </c>
      <c r="AK55" s="17">
        <v>-8674.7999999999993</v>
      </c>
      <c r="AM55" s="31"/>
      <c r="AN55" s="31"/>
      <c r="AO55" s="32"/>
      <c r="AP55" s="32"/>
      <c r="AQ55" s="32"/>
      <c r="AR55" s="31"/>
    </row>
    <row r="56" spans="1:45" x14ac:dyDescent="0.25">
      <c r="A56" s="58">
        <f t="shared" si="47"/>
        <v>-59265.5</v>
      </c>
      <c r="B56" s="12">
        <v>374243.86</v>
      </c>
      <c r="C56" s="63">
        <v>2021</v>
      </c>
      <c r="D56" s="83">
        <f>A52</f>
        <v>12523.07</v>
      </c>
      <c r="E56" s="28">
        <f>303813.67-45270.96</f>
        <v>258542.71</v>
      </c>
      <c r="F56" s="92">
        <v>11164.69</v>
      </c>
      <c r="G56" s="85">
        <f>91844.08+169.31</f>
        <v>92013.39</v>
      </c>
      <c r="H56" s="75">
        <f>SUM(D56:G56)-B56</f>
        <v>0</v>
      </c>
      <c r="I56" t="s">
        <v>99</v>
      </c>
      <c r="J56">
        <v>2021</v>
      </c>
      <c r="L56" s="12">
        <v>303813.67</v>
      </c>
      <c r="M56" s="73">
        <v>11164.69</v>
      </c>
      <c r="O56" s="12">
        <v>314978.36</v>
      </c>
      <c r="Q56" s="76">
        <f t="shared" si="59"/>
        <v>3.3462325874898786E-2</v>
      </c>
      <c r="R56" s="76">
        <f t="shared" si="60"/>
        <v>0.69084021846076515</v>
      </c>
      <c r="S56" s="76">
        <f t="shared" si="61"/>
        <v>2.9832660447655712E-2</v>
      </c>
      <c r="T56" s="76">
        <f t="shared" si="62"/>
        <v>0.24586479521668039</v>
      </c>
      <c r="U56" s="15" cm="1">
        <f t="array" ref="U56">IFERROR(IF(SUM(ABS(Q56:T56))&gt;0,SUM(Q56:T56)-1,0),0)</f>
        <v>2.2204460492503131E-16</v>
      </c>
      <c r="W56" s="51">
        <v>-7484</v>
      </c>
      <c r="Y56" s="12">
        <f>$W56*Q56</f>
        <v>-250.43204684774253</v>
      </c>
      <c r="Z56" s="12">
        <f>$W56*R56</f>
        <v>-5170.2481949603662</v>
      </c>
      <c r="AA56" s="12">
        <f>$W56*S56</f>
        <v>-223.26763079025534</v>
      </c>
      <c r="AB56" s="12">
        <f>$W56*T56</f>
        <v>-1840.052127401636</v>
      </c>
      <c r="AC56" s="15">
        <f t="shared" si="52"/>
        <v>0</v>
      </c>
      <c r="AE56" t="s">
        <v>99</v>
      </c>
      <c r="AF56">
        <v>2021</v>
      </c>
      <c r="AG56" s="17"/>
      <c r="AH56" s="17">
        <v>-6138.75</v>
      </c>
      <c r="AI56" s="17">
        <v>-221.25</v>
      </c>
      <c r="AJ56" s="17"/>
      <c r="AK56" s="17">
        <v>-6360</v>
      </c>
      <c r="AM56" s="31"/>
      <c r="AN56" s="31"/>
      <c r="AO56" s="32"/>
      <c r="AP56" s="32"/>
      <c r="AQ56" s="32"/>
      <c r="AR56" s="31"/>
    </row>
    <row r="57" spans="1:45" x14ac:dyDescent="0.25">
      <c r="A57" s="59">
        <f>SUM(A35:A56)</f>
        <v>0</v>
      </c>
      <c r="B57" s="41"/>
      <c r="C57" s="99"/>
      <c r="D57" s="101">
        <f>SUM(D52:D56)-SUM(K52:K56)</f>
        <v>0</v>
      </c>
      <c r="E57" s="101">
        <f>SUM(E52:E56)-SUM(L52:L56)</f>
        <v>0</v>
      </c>
      <c r="F57" s="101">
        <f t="shared" ref="F57:G57" si="64">SUM(F52:F56)-SUM(M52:M56)</f>
        <v>0</v>
      </c>
      <c r="G57" s="101">
        <f t="shared" si="64"/>
        <v>0</v>
      </c>
      <c r="H57" s="102"/>
      <c r="I57" t="s">
        <v>115</v>
      </c>
      <c r="J57"/>
      <c r="K57" s="12">
        <v>12523.07</v>
      </c>
      <c r="L57" s="12">
        <v>4633412.67</v>
      </c>
      <c r="M57" s="12">
        <v>251383.94999999998</v>
      </c>
      <c r="N57" s="12">
        <v>445067.80999999994</v>
      </c>
      <c r="O57" s="12">
        <v>5342387.5000000009</v>
      </c>
      <c r="Q57" s="19" t="str">
        <f t="shared" si="53"/>
        <v/>
      </c>
      <c r="R57" s="19" t="str">
        <f t="shared" si="54"/>
        <v/>
      </c>
      <c r="S57" s="19" t="str">
        <f t="shared" si="55"/>
        <v/>
      </c>
      <c r="T57" s="19" t="str">
        <f t="shared" si="56"/>
        <v/>
      </c>
      <c r="U57" s="15" cm="1">
        <f t="array" ref="U57">IFERROR(IF(SUM(ABS(Q57:T57))&gt;0,SUM(Q57:T57)-1,0),0)</f>
        <v>0</v>
      </c>
      <c r="W57" s="29">
        <v>-1472195.99</v>
      </c>
      <c r="X57" s="35">
        <f>SUM(W35:W56)-W57</f>
        <v>-1.0000000009313226E-2</v>
      </c>
      <c r="Y57" s="33">
        <f>SUBTOTAL(9,Y35:Y56)</f>
        <v>-250.43204684774253</v>
      </c>
      <c r="Z57" s="33">
        <f t="shared" ref="Z57:AB57" si="65">SUBTOTAL(9,Z35:Z56)</f>
        <v>-1307137.0691332403</v>
      </c>
      <c r="AA57" s="33">
        <f t="shared" si="65"/>
        <v>-70685.129997695083</v>
      </c>
      <c r="AB57" s="33">
        <f t="shared" si="65"/>
        <v>-94123.368822216959</v>
      </c>
      <c r="AC57" s="34">
        <f>SUM(Y57:AB57)-W57</f>
        <v>-1.0000000009313226E-2</v>
      </c>
      <c r="AE57" t="s">
        <v>115</v>
      </c>
      <c r="AF57"/>
      <c r="AG57" s="17">
        <v>-313.05</v>
      </c>
      <c r="AH57" s="17">
        <v>-1443168.83</v>
      </c>
      <c r="AI57" s="17">
        <v>-65979.48000000001</v>
      </c>
      <c r="AJ57" s="17">
        <v>-96734.61</v>
      </c>
      <c r="AK57" s="17">
        <v>-1606195.97</v>
      </c>
      <c r="AL57" s="30">
        <f>-W57+AG57</f>
        <v>1471882.94</v>
      </c>
      <c r="AM57" s="10" t="str">
        <f>AE56</f>
        <v>393000</v>
      </c>
      <c r="AN57" s="27">
        <f>Y57-AG57</f>
        <v>62.617953152257485</v>
      </c>
      <c r="AO57" s="27">
        <f t="shared" ref="AO57" si="66">Z57-AH57</f>
        <v>136031.76086675981</v>
      </c>
      <c r="AP57" s="27">
        <f t="shared" ref="AP57" si="67">AA57-AI57</f>
        <v>-4705.6499976950727</v>
      </c>
      <c r="AQ57" s="27">
        <f t="shared" ref="AQ57" si="68">AB57-AJ57</f>
        <v>2611.2411777830421</v>
      </c>
      <c r="AR57" s="34">
        <f>AK57+SUM(AN57:AQ57)-W57</f>
        <v>-1.0000000009313226E-2</v>
      </c>
      <c r="AS57" s="30">
        <f>SUM(AN57:AQ57)</f>
        <v>133999.97000000003</v>
      </c>
    </row>
    <row r="58" spans="1:45" x14ac:dyDescent="0.25">
      <c r="A58" s="57">
        <f t="shared" si="47"/>
        <v>0</v>
      </c>
      <c r="B58" s="12">
        <v>3841.74</v>
      </c>
      <c r="C58" s="63">
        <v>2002</v>
      </c>
      <c r="I58" t="s">
        <v>100</v>
      </c>
      <c r="J58">
        <v>2002</v>
      </c>
      <c r="K58" s="12">
        <v>1504.34</v>
      </c>
      <c r="L58" s="12">
        <v>1992.34</v>
      </c>
      <c r="M58" s="12">
        <v>15.77</v>
      </c>
      <c r="N58" s="12">
        <v>329.29</v>
      </c>
      <c r="O58" s="12">
        <v>3841.74</v>
      </c>
      <c r="Q58" s="19">
        <f t="shared" si="53"/>
        <v>0.39157777465419313</v>
      </c>
      <c r="R58" s="19">
        <f t="shared" si="54"/>
        <v>0.51860354943332965</v>
      </c>
      <c r="S58" s="19">
        <f t="shared" si="55"/>
        <v>4.1049107956290642E-3</v>
      </c>
      <c r="T58" s="19">
        <f t="shared" si="56"/>
        <v>8.5713765116848112E-2</v>
      </c>
      <c r="U58" s="15" cm="1">
        <f t="array" ref="U58">IFERROR(IF(SUM(ABS(Q58:T58))&gt;0,SUM(Q58:T58)-1,0),0)</f>
        <v>-1.1102230246251565E-16</v>
      </c>
      <c r="W58" s="32">
        <v>-3747</v>
      </c>
      <c r="Y58" s="12">
        <f t="shared" ref="Y58:Y77" si="69">$W58*Q58</f>
        <v>-1467.2419216292617</v>
      </c>
      <c r="Z58" s="12">
        <f t="shared" ref="Z58:Z77" si="70">$W58*R58</f>
        <v>-1943.2074997266861</v>
      </c>
      <c r="AA58" s="12">
        <f t="shared" ref="AA58:AA77" si="71">$W58*S58</f>
        <v>-15.381100751222103</v>
      </c>
      <c r="AB58" s="12">
        <f t="shared" ref="AB58:AB77" si="72">$W58*T58</f>
        <v>-321.16947789282989</v>
      </c>
      <c r="AC58" s="15">
        <f t="shared" ref="AC58:AC77" si="73">SUM(Y58:AB58)-W58</f>
        <v>0</v>
      </c>
      <c r="AE58" t="s">
        <v>100</v>
      </c>
      <c r="AF58">
        <v>2002</v>
      </c>
      <c r="AG58" s="17">
        <v>-1463.76</v>
      </c>
      <c r="AH58" s="17">
        <v>-1460.46</v>
      </c>
      <c r="AI58" s="17">
        <v>-15.35</v>
      </c>
      <c r="AJ58" s="17">
        <v>-287.17</v>
      </c>
      <c r="AK58" s="17">
        <v>-3226.7400000000002</v>
      </c>
      <c r="AM58" s="31"/>
      <c r="AN58" s="31"/>
      <c r="AO58" s="32"/>
      <c r="AP58" s="32"/>
      <c r="AQ58" s="32"/>
      <c r="AR58" s="31"/>
    </row>
    <row r="59" spans="1:45" x14ac:dyDescent="0.25">
      <c r="A59" s="58">
        <f t="shared" si="47"/>
        <v>0</v>
      </c>
      <c r="B59" s="12">
        <v>30344.18</v>
      </c>
      <c r="C59" s="63">
        <v>2003</v>
      </c>
      <c r="I59" t="s">
        <v>100</v>
      </c>
      <c r="J59">
        <v>2003</v>
      </c>
      <c r="K59" s="12">
        <v>11882.05</v>
      </c>
      <c r="L59" s="12">
        <v>15736.59</v>
      </c>
      <c r="M59" s="12">
        <v>124.59</v>
      </c>
      <c r="N59" s="12">
        <v>2600.9499999999998</v>
      </c>
      <c r="O59" s="12">
        <v>30344.18</v>
      </c>
      <c r="Q59" s="19">
        <f t="shared" si="53"/>
        <v>0.39157591340415193</v>
      </c>
      <c r="R59" s="19">
        <f t="shared" si="54"/>
        <v>0.51860323791910012</v>
      </c>
      <c r="S59" s="19">
        <f t="shared" si="55"/>
        <v>4.1058944417018354E-3</v>
      </c>
      <c r="T59" s="19">
        <f t="shared" si="56"/>
        <v>8.5714954235046048E-2</v>
      </c>
      <c r="U59" s="15" cm="1">
        <f t="array" ref="U59">IFERROR(IF(SUM(ABS(Q59:T59))&gt;0,SUM(Q59:T59)-1,0),0)</f>
        <v>-1.1102230246251565E-16</v>
      </c>
      <c r="W59" s="32">
        <v>-28074</v>
      </c>
      <c r="Y59" s="12">
        <f t="shared" si="69"/>
        <v>-10993.102192908162</v>
      </c>
      <c r="Z59" s="12">
        <f t="shared" si="70"/>
        <v>-14559.267301340817</v>
      </c>
      <c r="AA59" s="12">
        <f t="shared" si="71"/>
        <v>-115.26888055633732</v>
      </c>
      <c r="AB59" s="12">
        <f t="shared" si="72"/>
        <v>-2406.3616251946828</v>
      </c>
      <c r="AC59" s="15">
        <f t="shared" si="73"/>
        <v>0</v>
      </c>
      <c r="AE59" t="s">
        <v>100</v>
      </c>
      <c r="AF59">
        <v>2003</v>
      </c>
      <c r="AG59" s="17">
        <v>-10927.48</v>
      </c>
      <c r="AH59" s="17">
        <v>-7815.2</v>
      </c>
      <c r="AI59" s="17">
        <v>-114.6</v>
      </c>
      <c r="AJ59" s="17">
        <v>-1804.93</v>
      </c>
      <c r="AK59" s="17">
        <v>-20662.21</v>
      </c>
      <c r="AM59" s="31"/>
      <c r="AN59" s="31"/>
      <c r="AO59" s="32"/>
      <c r="AP59" s="32"/>
      <c r="AQ59" s="32"/>
      <c r="AR59" s="31"/>
    </row>
    <row r="60" spans="1:45" x14ac:dyDescent="0.25">
      <c r="A60" s="58">
        <f t="shared" si="47"/>
        <v>0</v>
      </c>
      <c r="B60" s="12">
        <v>42743.6</v>
      </c>
      <c r="C60" s="63">
        <v>2004</v>
      </c>
      <c r="I60" t="s">
        <v>100</v>
      </c>
      <c r="J60">
        <v>2004</v>
      </c>
      <c r="K60" s="12">
        <v>26129.47</v>
      </c>
      <c r="L60" s="12">
        <v>9196.6299999999992</v>
      </c>
      <c r="M60" s="12">
        <v>7417.5</v>
      </c>
      <c r="O60" s="12">
        <v>42743.6</v>
      </c>
      <c r="Q60" s="19">
        <f t="shared" si="53"/>
        <v>0.61130718984830479</v>
      </c>
      <c r="R60" s="19">
        <f t="shared" si="54"/>
        <v>0.21515805875031582</v>
      </c>
      <c r="S60" s="19">
        <f t="shared" si="55"/>
        <v>0.17353475140137939</v>
      </c>
      <c r="T60" s="19">
        <f t="shared" si="56"/>
        <v>0</v>
      </c>
      <c r="U60" s="15" cm="1">
        <f t="array" ref="U60">IFERROR(IF(SUM(ABS(Q60:T60))&gt;0,SUM(Q60:T60)-1,0),0)</f>
        <v>0</v>
      </c>
      <c r="W60" s="32">
        <v>-37409</v>
      </c>
      <c r="Y60" s="12">
        <f t="shared" si="69"/>
        <v>-22868.390665035233</v>
      </c>
      <c r="Z60" s="12">
        <f t="shared" si="70"/>
        <v>-8048.8478197905642</v>
      </c>
      <c r="AA60" s="12">
        <f t="shared" si="71"/>
        <v>-6491.7615151742011</v>
      </c>
      <c r="AB60" s="12">
        <f t="shared" si="72"/>
        <v>0</v>
      </c>
      <c r="AC60" s="15">
        <f t="shared" si="73"/>
        <v>0</v>
      </c>
      <c r="AE60" t="s">
        <v>100</v>
      </c>
      <c r="AF60">
        <v>2004</v>
      </c>
      <c r="AG60" s="17">
        <v>-22655.3</v>
      </c>
      <c r="AH60" s="17">
        <v>-3619.94</v>
      </c>
      <c r="AI60" s="17">
        <v>-6433.27</v>
      </c>
      <c r="AJ60" s="17"/>
      <c r="AK60" s="17">
        <v>-32708.51</v>
      </c>
      <c r="AM60" s="11"/>
      <c r="AN60" s="32"/>
      <c r="AO60" s="32"/>
      <c r="AP60" s="32"/>
      <c r="AQ60" s="32"/>
      <c r="AR60" s="35"/>
    </row>
    <row r="61" spans="1:45" x14ac:dyDescent="0.25">
      <c r="A61" s="58">
        <f t="shared" si="47"/>
        <v>0</v>
      </c>
      <c r="B61" s="12">
        <v>198190.69</v>
      </c>
      <c r="C61" s="63">
        <v>2005</v>
      </c>
      <c r="I61" t="s">
        <v>100</v>
      </c>
      <c r="J61">
        <v>2005</v>
      </c>
      <c r="K61" s="12">
        <v>198190.69</v>
      </c>
      <c r="O61" s="12">
        <v>198190.69</v>
      </c>
      <c r="Q61" s="19">
        <f t="shared" si="53"/>
        <v>1</v>
      </c>
      <c r="R61" s="19">
        <f t="shared" si="54"/>
        <v>0</v>
      </c>
      <c r="S61" s="19">
        <f t="shared" si="55"/>
        <v>0</v>
      </c>
      <c r="T61" s="19">
        <f t="shared" si="56"/>
        <v>0</v>
      </c>
      <c r="U61" s="15" cm="1">
        <f t="array" ref="U61">IFERROR(IF(SUM(ABS(Q61:T61))&gt;0,SUM(Q61:T61)-1,0),0)</f>
        <v>0</v>
      </c>
      <c r="W61" s="32">
        <v>-163541</v>
      </c>
      <c r="Y61" s="12">
        <f t="shared" si="69"/>
        <v>-163541</v>
      </c>
      <c r="Z61" s="12">
        <f t="shared" si="70"/>
        <v>0</v>
      </c>
      <c r="AA61" s="12">
        <f t="shared" si="71"/>
        <v>0</v>
      </c>
      <c r="AB61" s="12">
        <f t="shared" si="72"/>
        <v>0</v>
      </c>
      <c r="AC61" s="15">
        <f t="shared" si="73"/>
        <v>0</v>
      </c>
      <c r="AE61" t="s">
        <v>100</v>
      </c>
      <c r="AF61">
        <v>2005</v>
      </c>
      <c r="AG61" s="17">
        <v>-161543.88</v>
      </c>
      <c r="AH61" s="17"/>
      <c r="AI61" s="17"/>
      <c r="AJ61" s="17"/>
      <c r="AK61" s="17">
        <v>-161543.88</v>
      </c>
      <c r="AM61" s="31"/>
      <c r="AN61" s="31"/>
      <c r="AO61" s="32"/>
      <c r="AP61" s="32"/>
      <c r="AQ61" s="32"/>
      <c r="AR61" s="31"/>
    </row>
    <row r="62" spans="1:45" x14ac:dyDescent="0.25">
      <c r="A62" s="58">
        <f t="shared" si="47"/>
        <v>0</v>
      </c>
      <c r="B62" s="12">
        <v>296486.65000000002</v>
      </c>
      <c r="C62" s="63">
        <v>2006</v>
      </c>
      <c r="I62" t="s">
        <v>100</v>
      </c>
      <c r="J62">
        <v>2006</v>
      </c>
      <c r="K62" s="12">
        <v>296486.65000000002</v>
      </c>
      <c r="O62" s="12">
        <v>296486.65000000002</v>
      </c>
      <c r="Q62" s="19">
        <f t="shared" si="53"/>
        <v>1</v>
      </c>
      <c r="R62" s="19">
        <f t="shared" si="54"/>
        <v>0</v>
      </c>
      <c r="S62" s="19">
        <f t="shared" si="55"/>
        <v>0</v>
      </c>
      <c r="T62" s="19">
        <f t="shared" si="56"/>
        <v>0</v>
      </c>
      <c r="U62" s="15" cm="1">
        <f t="array" ref="U62">IFERROR(IF(SUM(ABS(Q62:T62))&gt;0,SUM(Q62:T62)-1,0),0)</f>
        <v>0</v>
      </c>
      <c r="W62" s="32">
        <v>-229825</v>
      </c>
      <c r="Y62" s="12">
        <f t="shared" si="69"/>
        <v>-229825</v>
      </c>
      <c r="Z62" s="12">
        <f t="shared" si="70"/>
        <v>0</v>
      </c>
      <c r="AA62" s="12">
        <f t="shared" si="71"/>
        <v>0</v>
      </c>
      <c r="AB62" s="12">
        <f t="shared" si="72"/>
        <v>0</v>
      </c>
      <c r="AC62" s="15">
        <f t="shared" si="73"/>
        <v>0</v>
      </c>
      <c r="AE62" t="s">
        <v>100</v>
      </c>
      <c r="AF62">
        <v>2006</v>
      </c>
      <c r="AG62" s="17">
        <v>-226444.59</v>
      </c>
      <c r="AH62" s="17"/>
      <c r="AI62" s="17"/>
      <c r="AJ62" s="17"/>
      <c r="AK62" s="17">
        <v>-226444.59</v>
      </c>
      <c r="AM62" s="31"/>
      <c r="AN62" s="31"/>
      <c r="AO62" s="32"/>
      <c r="AP62" s="32"/>
      <c r="AQ62" s="32"/>
      <c r="AR62" s="31"/>
    </row>
    <row r="63" spans="1:45" x14ac:dyDescent="0.25">
      <c r="A63" s="58">
        <f t="shared" si="47"/>
        <v>0</v>
      </c>
      <c r="B63" s="12">
        <v>372625.57</v>
      </c>
      <c r="C63" s="63">
        <v>2007</v>
      </c>
      <c r="I63" t="s">
        <v>100</v>
      </c>
      <c r="J63">
        <v>2007</v>
      </c>
      <c r="K63" s="12">
        <v>372625.57</v>
      </c>
      <c r="O63" s="12">
        <v>372625.57</v>
      </c>
      <c r="Q63" s="19">
        <f t="shared" si="53"/>
        <v>1</v>
      </c>
      <c r="R63" s="19">
        <f t="shared" si="54"/>
        <v>0</v>
      </c>
      <c r="S63" s="19">
        <f t="shared" si="55"/>
        <v>0</v>
      </c>
      <c r="T63" s="19">
        <f t="shared" si="56"/>
        <v>0</v>
      </c>
      <c r="U63" s="15" cm="1">
        <f t="array" ref="U63">IFERROR(IF(SUM(ABS(Q63:T63))&gt;0,SUM(Q63:T63)-1,0),0)</f>
        <v>0</v>
      </c>
      <c r="W63" s="32">
        <v>-270211</v>
      </c>
      <c r="Y63" s="12">
        <f t="shared" si="69"/>
        <v>-270211</v>
      </c>
      <c r="Z63" s="12">
        <f t="shared" si="70"/>
        <v>0</v>
      </c>
      <c r="AA63" s="12">
        <f t="shared" si="71"/>
        <v>0</v>
      </c>
      <c r="AB63" s="12">
        <f t="shared" si="72"/>
        <v>0</v>
      </c>
      <c r="AC63" s="15">
        <f t="shared" si="73"/>
        <v>0</v>
      </c>
      <c r="AE63" t="s">
        <v>100</v>
      </c>
      <c r="AF63">
        <v>2007</v>
      </c>
      <c r="AG63" s="17">
        <v>-265673.63</v>
      </c>
      <c r="AH63" s="17"/>
      <c r="AI63" s="17"/>
      <c r="AJ63" s="17"/>
      <c r="AK63" s="17">
        <v>-265673.63</v>
      </c>
      <c r="AM63" s="31"/>
      <c r="AN63" s="31"/>
      <c r="AO63" s="32"/>
      <c r="AP63" s="32"/>
      <c r="AQ63" s="32"/>
      <c r="AR63" s="31"/>
    </row>
    <row r="64" spans="1:45" x14ac:dyDescent="0.25">
      <c r="A64" s="58">
        <f t="shared" si="47"/>
        <v>0</v>
      </c>
      <c r="B64" s="12">
        <v>573874.49</v>
      </c>
      <c r="C64" s="63">
        <v>2008</v>
      </c>
      <c r="I64" t="s">
        <v>100</v>
      </c>
      <c r="J64">
        <v>2008</v>
      </c>
      <c r="K64" s="12">
        <v>573874.49</v>
      </c>
      <c r="O64" s="12">
        <v>573874.49</v>
      </c>
      <c r="Q64" s="19">
        <f t="shared" si="53"/>
        <v>1</v>
      </c>
      <c r="R64" s="19">
        <f t="shared" si="54"/>
        <v>0</v>
      </c>
      <c r="S64" s="19">
        <f t="shared" si="55"/>
        <v>0</v>
      </c>
      <c r="T64" s="19">
        <f t="shared" si="56"/>
        <v>0</v>
      </c>
      <c r="U64" s="15" cm="1">
        <f t="array" ref="U64">IFERROR(IF(SUM(ABS(Q64:T64))&gt;0,SUM(Q64:T64)-1,0),0)</f>
        <v>0</v>
      </c>
      <c r="W64" s="32">
        <v>-387447</v>
      </c>
      <c r="Y64" s="12">
        <f t="shared" si="69"/>
        <v>-387447</v>
      </c>
      <c r="Z64" s="12">
        <f t="shared" si="70"/>
        <v>0</v>
      </c>
      <c r="AA64" s="12">
        <f t="shared" si="71"/>
        <v>0</v>
      </c>
      <c r="AB64" s="12">
        <f t="shared" si="72"/>
        <v>0</v>
      </c>
      <c r="AC64" s="15">
        <f t="shared" si="73"/>
        <v>0</v>
      </c>
      <c r="AE64" t="s">
        <v>100</v>
      </c>
      <c r="AF64">
        <v>2008</v>
      </c>
      <c r="AG64" s="17">
        <v>-380297.29</v>
      </c>
      <c r="AH64" s="17"/>
      <c r="AI64" s="17"/>
      <c r="AJ64" s="17"/>
      <c r="AK64" s="17">
        <v>-380297.29</v>
      </c>
      <c r="AM64" s="31"/>
      <c r="AN64" s="31"/>
      <c r="AO64" s="32"/>
      <c r="AP64" s="32"/>
      <c r="AQ64" s="32"/>
      <c r="AR64" s="31"/>
    </row>
    <row r="65" spans="1:45" x14ac:dyDescent="0.25">
      <c r="A65" s="58">
        <f t="shared" si="47"/>
        <v>0</v>
      </c>
      <c r="B65" s="12">
        <v>1095420</v>
      </c>
      <c r="C65" s="63">
        <v>2009</v>
      </c>
      <c r="I65" t="s">
        <v>100</v>
      </c>
      <c r="J65">
        <v>2009</v>
      </c>
      <c r="K65" s="12">
        <v>1062631.74</v>
      </c>
      <c r="L65" s="12">
        <v>32788.26</v>
      </c>
      <c r="O65" s="12">
        <v>1095420</v>
      </c>
      <c r="Q65" s="19">
        <f t="shared" si="53"/>
        <v>0.97006786438078541</v>
      </c>
      <c r="R65" s="19">
        <f t="shared" si="54"/>
        <v>2.993213561921455E-2</v>
      </c>
      <c r="S65" s="19">
        <f t="shared" si="55"/>
        <v>0</v>
      </c>
      <c r="T65" s="19">
        <f t="shared" si="56"/>
        <v>0</v>
      </c>
      <c r="U65" s="15" cm="1">
        <f t="array" ref="U65">IFERROR(IF(SUM(ABS(Q65:T65))&gt;0,SUM(Q65:T65)-1,0),0)</f>
        <v>0</v>
      </c>
      <c r="W65" s="32">
        <v>-684782</v>
      </c>
      <c r="Y65" s="12">
        <f t="shared" si="69"/>
        <v>-664285.01230640302</v>
      </c>
      <c r="Z65" s="12">
        <f t="shared" si="70"/>
        <v>-20496.987693596977</v>
      </c>
      <c r="AA65" s="12">
        <f t="shared" si="71"/>
        <v>0</v>
      </c>
      <c r="AB65" s="12">
        <f t="shared" si="72"/>
        <v>0</v>
      </c>
      <c r="AC65" s="15">
        <f t="shared" si="73"/>
        <v>0</v>
      </c>
      <c r="AE65" t="s">
        <v>100</v>
      </c>
      <c r="AF65">
        <v>2009</v>
      </c>
      <c r="AG65" s="17">
        <v>-651198.05000000005</v>
      </c>
      <c r="AH65" s="17">
        <v>-7549.38</v>
      </c>
      <c r="AI65" s="17"/>
      <c r="AJ65" s="17"/>
      <c r="AK65" s="17">
        <v>-658747.43000000005</v>
      </c>
      <c r="AM65" s="31"/>
      <c r="AN65" s="31"/>
      <c r="AO65" s="32"/>
      <c r="AP65" s="32"/>
      <c r="AQ65" s="32"/>
      <c r="AR65" s="31"/>
    </row>
    <row r="66" spans="1:45" x14ac:dyDescent="0.25">
      <c r="A66" s="58">
        <f t="shared" si="47"/>
        <v>0</v>
      </c>
      <c r="B66" s="12">
        <v>1625577.68</v>
      </c>
      <c r="C66" s="63">
        <v>2010</v>
      </c>
      <c r="I66" t="s">
        <v>100</v>
      </c>
      <c r="J66">
        <v>2010</v>
      </c>
      <c r="K66" s="12">
        <v>1625577.68</v>
      </c>
      <c r="O66" s="12">
        <v>1625577.68</v>
      </c>
      <c r="Q66" s="19">
        <f t="shared" si="53"/>
        <v>1</v>
      </c>
      <c r="R66" s="19">
        <f t="shared" si="54"/>
        <v>0</v>
      </c>
      <c r="S66" s="19">
        <f t="shared" si="55"/>
        <v>0</v>
      </c>
      <c r="T66" s="19">
        <f t="shared" si="56"/>
        <v>0</v>
      </c>
      <c r="U66" s="15" cm="1">
        <f t="array" ref="U66">IFERROR(IF(SUM(ABS(Q66:T66))&gt;0,SUM(Q66:T66)-1,0),0)</f>
        <v>0</v>
      </c>
      <c r="W66" s="32">
        <v>-934904</v>
      </c>
      <c r="Y66" s="12">
        <f t="shared" si="69"/>
        <v>-934904</v>
      </c>
      <c r="Z66" s="12">
        <f t="shared" si="70"/>
        <v>0</v>
      </c>
      <c r="AA66" s="12">
        <f t="shared" si="71"/>
        <v>0</v>
      </c>
      <c r="AB66" s="12">
        <f t="shared" si="72"/>
        <v>0</v>
      </c>
      <c r="AC66" s="15">
        <f t="shared" si="73"/>
        <v>0</v>
      </c>
      <c r="AE66" t="s">
        <v>100</v>
      </c>
      <c r="AF66">
        <v>2010</v>
      </c>
      <c r="AG66" s="17">
        <v>-915708.62</v>
      </c>
      <c r="AH66" s="17"/>
      <c r="AI66" s="17"/>
      <c r="AJ66" s="17"/>
      <c r="AK66" s="17">
        <v>-915708.62</v>
      </c>
      <c r="AM66" s="31"/>
      <c r="AN66" s="31"/>
      <c r="AO66" s="32"/>
      <c r="AP66" s="32"/>
      <c r="AQ66" s="32"/>
      <c r="AR66" s="31"/>
    </row>
    <row r="67" spans="1:45" x14ac:dyDescent="0.25">
      <c r="A67" s="58">
        <f t="shared" si="47"/>
        <v>0</v>
      </c>
      <c r="B67" s="12">
        <v>1165626.99</v>
      </c>
      <c r="C67" s="63">
        <v>2011</v>
      </c>
      <c r="I67" t="s">
        <v>100</v>
      </c>
      <c r="J67">
        <v>2011</v>
      </c>
      <c r="K67" s="12">
        <v>1165626.99</v>
      </c>
      <c r="O67" s="12">
        <v>1165626.99</v>
      </c>
      <c r="Q67" s="19">
        <f t="shared" si="53"/>
        <v>1</v>
      </c>
      <c r="R67" s="19">
        <f t="shared" si="54"/>
        <v>0</v>
      </c>
      <c r="S67" s="19">
        <f t="shared" si="55"/>
        <v>0</v>
      </c>
      <c r="T67" s="19">
        <f t="shared" si="56"/>
        <v>0</v>
      </c>
      <c r="U67" s="15" cm="1">
        <f t="array" ref="U67">IFERROR(IF(SUM(ABS(Q67:T67))&gt;0,SUM(Q67:T67)-1,0),0)</f>
        <v>0</v>
      </c>
      <c r="W67" s="32">
        <v>-612083</v>
      </c>
      <c r="Y67" s="12">
        <f t="shared" si="69"/>
        <v>-612083</v>
      </c>
      <c r="Z67" s="12">
        <f t="shared" si="70"/>
        <v>0</v>
      </c>
      <c r="AA67" s="12">
        <f t="shared" si="71"/>
        <v>0</v>
      </c>
      <c r="AB67" s="12">
        <f t="shared" si="72"/>
        <v>0</v>
      </c>
      <c r="AC67" s="15">
        <f t="shared" si="73"/>
        <v>0</v>
      </c>
      <c r="AE67" t="s">
        <v>100</v>
      </c>
      <c r="AF67">
        <v>2011</v>
      </c>
      <c r="AG67" s="17">
        <v>-599261.31000000006</v>
      </c>
      <c r="AH67" s="17"/>
      <c r="AI67" s="17"/>
      <c r="AJ67" s="17"/>
      <c r="AK67" s="17">
        <v>-599261.31000000006</v>
      </c>
      <c r="AM67" s="31"/>
      <c r="AN67" s="31"/>
      <c r="AO67" s="32"/>
      <c r="AP67" s="32"/>
      <c r="AQ67" s="32"/>
      <c r="AR67" s="31"/>
    </row>
    <row r="68" spans="1:45" x14ac:dyDescent="0.25">
      <c r="A68" s="58">
        <f t="shared" si="47"/>
        <v>11410.35999999987</v>
      </c>
      <c r="B68" s="12">
        <v>2070887.36</v>
      </c>
      <c r="C68" s="63">
        <v>2012</v>
      </c>
      <c r="D68" s="103">
        <f>K68-11410.36</f>
        <v>2029416.39</v>
      </c>
      <c r="E68" s="89">
        <f>L68</f>
        <v>41470.97</v>
      </c>
      <c r="F68" s="89">
        <f t="shared" ref="F68:G68" si="74">M68</f>
        <v>0</v>
      </c>
      <c r="G68" s="89">
        <f t="shared" si="74"/>
        <v>0</v>
      </c>
      <c r="H68" s="89">
        <f>SUM(D68:G68)-B68</f>
        <v>0</v>
      </c>
      <c r="I68" t="s">
        <v>100</v>
      </c>
      <c r="J68">
        <v>2012</v>
      </c>
      <c r="K68" s="12">
        <v>2040826.75</v>
      </c>
      <c r="L68" s="44">
        <v>41470.97</v>
      </c>
      <c r="M68" s="44"/>
      <c r="N68" s="44"/>
      <c r="O68" s="12">
        <v>2082297.72</v>
      </c>
      <c r="Q68" s="76">
        <f t="shared" ref="Q68" si="75">IF($J68="","",D68/$B68)</f>
        <v>0.97997429951960291</v>
      </c>
      <c r="R68" s="76">
        <f t="shared" ref="R68" si="76">IF($J68="","",E68/$B68)</f>
        <v>2.0025700480396962E-2</v>
      </c>
      <c r="S68" s="76">
        <f t="shared" ref="S68" si="77">IF($J68="","",F68/$B68)</f>
        <v>0</v>
      </c>
      <c r="T68" s="76">
        <f t="shared" ref="T68" si="78">IF($J68="","",G68/$B68)</f>
        <v>0</v>
      </c>
      <c r="U68" s="15" cm="1">
        <f t="array" ref="U68">IFERROR(IF(SUM(ABS(Q68:T68))&gt;0,SUM(Q68:T68)-1,0),0)</f>
        <v>-1.1102230246251565E-16</v>
      </c>
      <c r="W68" s="47">
        <v>-983878</v>
      </c>
      <c r="Y68" s="12">
        <f t="shared" si="69"/>
        <v>-964175.15386274783</v>
      </c>
      <c r="Z68" s="12">
        <f t="shared" si="70"/>
        <v>-19702.846137252003</v>
      </c>
      <c r="AA68" s="12">
        <f t="shared" si="71"/>
        <v>0</v>
      </c>
      <c r="AB68" s="12">
        <f t="shared" si="72"/>
        <v>0</v>
      </c>
      <c r="AC68" s="15">
        <f t="shared" si="73"/>
        <v>0</v>
      </c>
      <c r="AE68" t="s">
        <v>100</v>
      </c>
      <c r="AF68">
        <v>2012</v>
      </c>
      <c r="AG68" s="17">
        <v>-949264.94000000006</v>
      </c>
      <c r="AH68" s="17">
        <v>-7815.3</v>
      </c>
      <c r="AI68" s="17"/>
      <c r="AJ68" s="17"/>
      <c r="AK68" s="17">
        <v>-957080.24000000011</v>
      </c>
      <c r="AM68" s="31"/>
      <c r="AN68" s="31"/>
      <c r="AO68" s="32"/>
      <c r="AP68" s="32"/>
      <c r="AQ68" s="32"/>
      <c r="AR68" s="31"/>
    </row>
    <row r="69" spans="1:45" x14ac:dyDescent="0.25">
      <c r="A69" s="58">
        <f t="shared" si="47"/>
        <v>659347.39</v>
      </c>
      <c r="D69" s="69"/>
      <c r="E69" s="83">
        <f>L69-A69</f>
        <v>0</v>
      </c>
      <c r="F69" s="66"/>
      <c r="G69" s="66"/>
      <c r="H69" s="89">
        <f>SUM(D69:G69)-B69</f>
        <v>0</v>
      </c>
      <c r="I69" t="s">
        <v>100</v>
      </c>
      <c r="J69">
        <v>2013</v>
      </c>
      <c r="L69" s="44">
        <v>659347.39</v>
      </c>
      <c r="M69" s="44"/>
      <c r="N69" s="44"/>
      <c r="O69" s="12">
        <v>659347.39</v>
      </c>
      <c r="Q69" s="19">
        <f t="shared" ref="Q69:Q100" si="79">IF($J69="","",K69/$O69)</f>
        <v>0</v>
      </c>
      <c r="R69" s="19">
        <f t="shared" ref="R69:R100" si="80">IF($J69="","",L69/$O69)</f>
        <v>1</v>
      </c>
      <c r="S69" s="19">
        <f t="shared" ref="S69:S100" si="81">IF($J69="","",M69/$O69)</f>
        <v>0</v>
      </c>
      <c r="T69" s="19">
        <f t="shared" ref="T69:T100" si="82">IF($J69="","",N69/$O69)</f>
        <v>0</v>
      </c>
      <c r="U69" s="15" cm="1">
        <f t="array" ref="U69">IFERROR(IF(SUM(ABS(Q69:T69))&gt;0,SUM(Q69:T69)-1,0),0)</f>
        <v>0</v>
      </c>
      <c r="W69" s="47"/>
      <c r="Y69" s="12">
        <f t="shared" si="69"/>
        <v>0</v>
      </c>
      <c r="Z69" s="12">
        <f t="shared" si="70"/>
        <v>0</v>
      </c>
      <c r="AA69" s="12">
        <f t="shared" si="71"/>
        <v>0</v>
      </c>
      <c r="AB69" s="12">
        <f t="shared" si="72"/>
        <v>0</v>
      </c>
      <c r="AC69" s="15">
        <f t="shared" si="73"/>
        <v>0</v>
      </c>
      <c r="AE69" t="s">
        <v>100</v>
      </c>
      <c r="AF69">
        <v>2013</v>
      </c>
      <c r="AG69" s="17"/>
      <c r="AH69" s="17">
        <v>-116204.35</v>
      </c>
      <c r="AI69" s="17"/>
      <c r="AJ69" s="17"/>
      <c r="AK69" s="17">
        <v>-116204.35</v>
      </c>
      <c r="AM69" s="31"/>
      <c r="AN69" s="31"/>
      <c r="AO69" s="32"/>
      <c r="AP69" s="32"/>
      <c r="AQ69" s="32"/>
      <c r="AR69" s="31"/>
    </row>
    <row r="70" spans="1:45" x14ac:dyDescent="0.25">
      <c r="A70" s="58">
        <f t="shared" si="47"/>
        <v>0</v>
      </c>
      <c r="B70" s="12">
        <v>3005839.69</v>
      </c>
      <c r="C70" s="63">
        <v>2014</v>
      </c>
      <c r="I70" t="s">
        <v>100</v>
      </c>
      <c r="J70">
        <v>2014</v>
      </c>
      <c r="K70" s="12">
        <v>2035496.77</v>
      </c>
      <c r="L70" s="44">
        <v>6736.06</v>
      </c>
      <c r="M70" s="44">
        <v>963606.86</v>
      </c>
      <c r="N70" s="44"/>
      <c r="O70" s="12">
        <v>3005839.69</v>
      </c>
      <c r="Q70" s="19">
        <f t="shared" si="79"/>
        <v>0.67718074811900564</v>
      </c>
      <c r="R70" s="19">
        <f t="shared" si="80"/>
        <v>2.2409911022234193E-3</v>
      </c>
      <c r="S70" s="19">
        <f t="shared" si="81"/>
        <v>0.32057826077877094</v>
      </c>
      <c r="T70" s="19">
        <f t="shared" si="82"/>
        <v>0</v>
      </c>
      <c r="U70" s="15" cm="1">
        <f t="array" ref="U70">IFERROR(IF(SUM(ABS(Q70:T70))&gt;0,SUM(Q70:T70)-1,0),0)</f>
        <v>0</v>
      </c>
      <c r="W70" s="32">
        <v>-1127427</v>
      </c>
      <c r="Y70" s="12">
        <f t="shared" si="69"/>
        <v>-763471.85930956621</v>
      </c>
      <c r="Z70" s="12">
        <f t="shared" si="70"/>
        <v>-2526.5538754064428</v>
      </c>
      <c r="AA70" s="12">
        <f t="shared" si="71"/>
        <v>-361428.5868150274</v>
      </c>
      <c r="AB70" s="12">
        <f t="shared" si="72"/>
        <v>0</v>
      </c>
      <c r="AC70" s="15">
        <f t="shared" si="73"/>
        <v>0</v>
      </c>
      <c r="AE70" t="s">
        <v>100</v>
      </c>
      <c r="AF70">
        <v>2014</v>
      </c>
      <c r="AG70" s="17">
        <v>-748431.38</v>
      </c>
      <c r="AH70" s="17">
        <v>-1105.4000000000001</v>
      </c>
      <c r="AI70" s="17">
        <v>-354547.65</v>
      </c>
      <c r="AJ70" s="17"/>
      <c r="AK70" s="17">
        <v>-1104084.4300000002</v>
      </c>
      <c r="AM70" s="31"/>
      <c r="AN70" s="31"/>
      <c r="AO70" s="32"/>
      <c r="AP70" s="32"/>
      <c r="AQ70" s="32"/>
      <c r="AR70" s="31"/>
    </row>
    <row r="71" spans="1:45" x14ac:dyDescent="0.25">
      <c r="A71" s="58">
        <f t="shared" si="47"/>
        <v>159001.0299999998</v>
      </c>
      <c r="B71" s="16">
        <v>1952192.52</v>
      </c>
      <c r="C71" s="63">
        <v>2015</v>
      </c>
      <c r="D71" s="87">
        <f>K71-159001.03</f>
        <v>1952192.5199999998</v>
      </c>
      <c r="E71" s="89">
        <f>L71</f>
        <v>0</v>
      </c>
      <c r="F71" s="89">
        <f t="shared" ref="F71:F72" si="83">M71</f>
        <v>0</v>
      </c>
      <c r="G71" s="89">
        <f t="shared" ref="G71:G72" si="84">N71</f>
        <v>0</v>
      </c>
      <c r="H71" s="89">
        <f>SUM(D71:G71)-B71</f>
        <v>0</v>
      </c>
      <c r="I71" t="s">
        <v>100</v>
      </c>
      <c r="J71">
        <v>2015</v>
      </c>
      <c r="K71" s="12">
        <v>2111193.5499999998</v>
      </c>
      <c r="L71" s="44"/>
      <c r="M71" s="44"/>
      <c r="N71" s="44"/>
      <c r="O71" s="12">
        <v>2111193.5499999998</v>
      </c>
      <c r="Q71" s="76">
        <f t="shared" ref="Q71:Q72" si="85">IF($J71="","",D71/$B71)</f>
        <v>0.99999999999999989</v>
      </c>
      <c r="R71" s="76">
        <f t="shared" ref="R71:R72" si="86">IF($J71="","",E71/$B71)</f>
        <v>0</v>
      </c>
      <c r="S71" s="76">
        <f t="shared" ref="S71:S72" si="87">IF($J71="","",F71/$B71)</f>
        <v>0</v>
      </c>
      <c r="T71" s="76">
        <f t="shared" ref="T71:T72" si="88">IF($J71="","",G71/$B71)</f>
        <v>0</v>
      </c>
      <c r="U71" s="15" cm="1">
        <f t="array" ref="U71">IFERROR(IF(SUM(ABS(Q71:T71))&gt;0,SUM(Q71:T71)-1,0),0)</f>
        <v>-1.1102230246251565E-16</v>
      </c>
      <c r="W71" s="47">
        <v>-634596</v>
      </c>
      <c r="Y71" s="12">
        <f t="shared" si="69"/>
        <v>-634595.99999999988</v>
      </c>
      <c r="Z71" s="12">
        <f t="shared" si="70"/>
        <v>0</v>
      </c>
      <c r="AA71" s="12">
        <f t="shared" si="71"/>
        <v>0</v>
      </c>
      <c r="AB71" s="12">
        <f t="shared" si="72"/>
        <v>0</v>
      </c>
      <c r="AC71" s="15">
        <f t="shared" si="73"/>
        <v>0</v>
      </c>
      <c r="AE71" t="s">
        <v>100</v>
      </c>
      <c r="AF71">
        <v>2015</v>
      </c>
      <c r="AG71" s="17">
        <v>-673618.46</v>
      </c>
      <c r="AH71" s="17"/>
      <c r="AI71" s="17"/>
      <c r="AJ71" s="17"/>
      <c r="AK71" s="17">
        <v>-673618.46</v>
      </c>
      <c r="AM71" s="31"/>
      <c r="AN71" s="31"/>
      <c r="AO71" s="32"/>
      <c r="AP71" s="32"/>
      <c r="AQ71" s="32"/>
      <c r="AR71" s="31"/>
    </row>
    <row r="72" spans="1:45" x14ac:dyDescent="0.25">
      <c r="A72" s="58">
        <f t="shared" si="47"/>
        <v>21397.239999999998</v>
      </c>
      <c r="B72" s="12">
        <v>4314.88</v>
      </c>
      <c r="C72" s="63">
        <v>2016</v>
      </c>
      <c r="D72" s="87">
        <f>K72-21397.24</f>
        <v>4314.8799999999974</v>
      </c>
      <c r="E72" s="89">
        <f t="shared" ref="E72" si="89">L72</f>
        <v>0</v>
      </c>
      <c r="F72" s="89">
        <f t="shared" si="83"/>
        <v>0</v>
      </c>
      <c r="G72" s="89">
        <f t="shared" si="84"/>
        <v>0</v>
      </c>
      <c r="H72" s="89">
        <f>SUM(D72:G72)-B72</f>
        <v>0</v>
      </c>
      <c r="I72" t="s">
        <v>100</v>
      </c>
      <c r="J72">
        <v>2016</v>
      </c>
      <c r="K72" s="12">
        <v>25712.12</v>
      </c>
      <c r="L72" s="44"/>
      <c r="M72" s="44"/>
      <c r="N72" s="44"/>
      <c r="O72" s="12">
        <v>25712.12</v>
      </c>
      <c r="Q72" s="76">
        <f t="shared" si="85"/>
        <v>0.99999999999999933</v>
      </c>
      <c r="R72" s="76">
        <f t="shared" si="86"/>
        <v>0</v>
      </c>
      <c r="S72" s="76">
        <f t="shared" si="87"/>
        <v>0</v>
      </c>
      <c r="T72" s="76">
        <f t="shared" si="88"/>
        <v>0</v>
      </c>
      <c r="U72" s="15" cm="1">
        <f t="array" ref="U72">IFERROR(IF(SUM(ABS(Q72:T72))&gt;0,SUM(Q72:T72)-1,0),0)</f>
        <v>-6.6613381477509392E-16</v>
      </c>
      <c r="W72" s="47">
        <v>-1187</v>
      </c>
      <c r="Y72" s="12">
        <f t="shared" si="69"/>
        <v>-1186.9999999999993</v>
      </c>
      <c r="Z72" s="12">
        <f t="shared" si="70"/>
        <v>0</v>
      </c>
      <c r="AA72" s="12">
        <f t="shared" si="71"/>
        <v>0</v>
      </c>
      <c r="AB72" s="12">
        <f t="shared" si="72"/>
        <v>0</v>
      </c>
      <c r="AC72" s="15">
        <f t="shared" si="73"/>
        <v>0</v>
      </c>
      <c r="AE72" t="s">
        <v>100</v>
      </c>
      <c r="AF72">
        <v>2016</v>
      </c>
      <c r="AG72" s="17">
        <v>-6953.58</v>
      </c>
      <c r="AH72" s="17"/>
      <c r="AI72" s="17"/>
      <c r="AJ72" s="17"/>
      <c r="AK72" s="17">
        <v>-6953.58</v>
      </c>
      <c r="AM72" s="31"/>
      <c r="AN72" s="31"/>
      <c r="AO72" s="32"/>
      <c r="AP72" s="32"/>
      <c r="AQ72" s="32"/>
      <c r="AR72" s="31"/>
    </row>
    <row r="73" spans="1:45" x14ac:dyDescent="0.25">
      <c r="A73" s="58">
        <f t="shared" si="47"/>
        <v>0</v>
      </c>
      <c r="B73" s="12">
        <v>21623.18</v>
      </c>
      <c r="C73" s="63">
        <v>2017</v>
      </c>
      <c r="I73" t="s">
        <v>100</v>
      </c>
      <c r="J73">
        <v>2017</v>
      </c>
      <c r="K73" s="12">
        <v>21623.18</v>
      </c>
      <c r="L73" s="44"/>
      <c r="M73" s="44"/>
      <c r="N73" s="44"/>
      <c r="O73" s="12">
        <v>21623.18</v>
      </c>
      <c r="Q73" s="19">
        <f t="shared" si="79"/>
        <v>1</v>
      </c>
      <c r="R73" s="19">
        <f t="shared" si="80"/>
        <v>0</v>
      </c>
      <c r="S73" s="19">
        <f t="shared" si="81"/>
        <v>0</v>
      </c>
      <c r="T73" s="19">
        <f t="shared" si="82"/>
        <v>0</v>
      </c>
      <c r="U73" s="15" cm="1">
        <f t="array" ref="U73">IFERROR(IF(SUM(ABS(Q73:T73))&gt;0,SUM(Q73:T73)-1,0),0)</f>
        <v>0</v>
      </c>
      <c r="W73" s="32">
        <v>-4866</v>
      </c>
      <c r="Y73" s="12">
        <f t="shared" si="69"/>
        <v>-4866</v>
      </c>
      <c r="Z73" s="12">
        <f t="shared" si="70"/>
        <v>0</v>
      </c>
      <c r="AA73" s="12">
        <f t="shared" si="71"/>
        <v>0</v>
      </c>
      <c r="AB73" s="12">
        <f t="shared" si="72"/>
        <v>0</v>
      </c>
      <c r="AC73" s="15">
        <f t="shared" si="73"/>
        <v>0</v>
      </c>
      <c r="AE73" t="s">
        <v>100</v>
      </c>
      <c r="AF73">
        <v>2017</v>
      </c>
      <c r="AG73" s="17">
        <v>-4794.4299999999994</v>
      </c>
      <c r="AH73" s="17"/>
      <c r="AI73" s="17"/>
      <c r="AJ73" s="17"/>
      <c r="AK73" s="17">
        <v>-4794.4299999999994</v>
      </c>
      <c r="AM73" s="31"/>
      <c r="AN73" s="31"/>
      <c r="AO73" s="32"/>
      <c r="AP73" s="32"/>
      <c r="AQ73" s="32"/>
      <c r="AR73" s="31"/>
    </row>
    <row r="74" spans="1:45" x14ac:dyDescent="0.25">
      <c r="A74" s="58">
        <f t="shared" si="47"/>
        <v>988384.55000000028</v>
      </c>
      <c r="B74" s="12">
        <v>1348256.5</v>
      </c>
      <c r="C74" s="63">
        <v>2018</v>
      </c>
      <c r="D74" s="87">
        <f>K74-988384.55</f>
        <v>1348256.5000000002</v>
      </c>
      <c r="E74" s="89">
        <f t="shared" ref="E74:E76" si="90">L74</f>
        <v>0</v>
      </c>
      <c r="F74" s="89">
        <f t="shared" ref="F74:F76" si="91">M74</f>
        <v>0</v>
      </c>
      <c r="G74" s="89">
        <f t="shared" ref="G74" si="92">N74</f>
        <v>0</v>
      </c>
      <c r="H74" s="89">
        <f>SUM(D74:G74)-B74</f>
        <v>0</v>
      </c>
      <c r="I74" t="s">
        <v>100</v>
      </c>
      <c r="J74">
        <v>2018</v>
      </c>
      <c r="K74" s="12">
        <v>2336641.0500000003</v>
      </c>
      <c r="L74" s="44"/>
      <c r="M74" s="44"/>
      <c r="N74" s="44"/>
      <c r="O74" s="12">
        <v>2336641.0500000003</v>
      </c>
      <c r="Q74" s="76">
        <f t="shared" ref="Q74:Q77" si="93">IF($J74="","",D74/$B74)</f>
        <v>1.0000000000000002</v>
      </c>
      <c r="R74" s="76">
        <f t="shared" ref="R74:R77" si="94">IF($J74="","",E74/$B74)</f>
        <v>0</v>
      </c>
      <c r="S74" s="76">
        <f t="shared" ref="S74:S77" si="95">IF($J74="","",F74/$B74)</f>
        <v>0</v>
      </c>
      <c r="T74" s="76">
        <f t="shared" ref="T74:T77" si="96">IF($J74="","",G74/$B74)</f>
        <v>0</v>
      </c>
      <c r="U74" s="15" cm="1">
        <f t="array" ref="U74">IFERROR(IF(SUM(ABS(Q74:T74))&gt;0,SUM(Q74:T74)-1,0),0)</f>
        <v>2.2204460492503131E-16</v>
      </c>
      <c r="W74" s="47">
        <v>-235995</v>
      </c>
      <c r="Y74" s="12">
        <f t="shared" si="69"/>
        <v>-235995.00000000006</v>
      </c>
      <c r="Z74" s="12">
        <f t="shared" si="70"/>
        <v>0</v>
      </c>
      <c r="AA74" s="12">
        <f t="shared" si="71"/>
        <v>0</v>
      </c>
      <c r="AB74" s="12">
        <f t="shared" si="72"/>
        <v>0</v>
      </c>
      <c r="AC74" s="15">
        <f t="shared" si="73"/>
        <v>0</v>
      </c>
      <c r="AE74" t="s">
        <v>100</v>
      </c>
      <c r="AF74">
        <v>2018</v>
      </c>
      <c r="AG74" s="17">
        <v>-404001.91</v>
      </c>
      <c r="AH74" s="17"/>
      <c r="AI74" s="17"/>
      <c r="AJ74" s="17"/>
      <c r="AK74" s="17">
        <v>-404001.91</v>
      </c>
      <c r="AM74" s="31"/>
      <c r="AN74" s="31"/>
      <c r="AO74" s="32"/>
      <c r="AP74" s="32"/>
      <c r="AQ74" s="32"/>
      <c r="AR74" s="31"/>
    </row>
    <row r="75" spans="1:45" x14ac:dyDescent="0.25">
      <c r="A75" s="58">
        <f t="shared" si="47"/>
        <v>13561.800000000047</v>
      </c>
      <c r="B75" s="12">
        <v>686866.44</v>
      </c>
      <c r="C75" s="63">
        <v>2019</v>
      </c>
      <c r="D75" s="87">
        <f>K75+9882.03</f>
        <v>457674.02</v>
      </c>
      <c r="E75" s="85">
        <f t="shared" si="90"/>
        <v>229192.42</v>
      </c>
      <c r="F75" s="89">
        <f t="shared" si="91"/>
        <v>0</v>
      </c>
      <c r="G75" s="85">
        <f>N75-9882.03-13561.8</f>
        <v>0</v>
      </c>
      <c r="H75" s="89">
        <f>SUM(D75:G75)-B75</f>
        <v>0</v>
      </c>
      <c r="I75" t="s">
        <v>100</v>
      </c>
      <c r="J75">
        <v>2019</v>
      </c>
      <c r="K75" s="12">
        <v>447791.99</v>
      </c>
      <c r="L75" s="53">
        <v>229192.42</v>
      </c>
      <c r="M75" s="44"/>
      <c r="N75" s="44">
        <v>23443.83</v>
      </c>
      <c r="O75" s="12">
        <v>700428.24</v>
      </c>
      <c r="Q75" s="76">
        <f t="shared" si="93"/>
        <v>0.66632170877354269</v>
      </c>
      <c r="R75" s="76">
        <f t="shared" si="94"/>
        <v>0.33367829122645742</v>
      </c>
      <c r="S75" s="76">
        <f t="shared" si="95"/>
        <v>0</v>
      </c>
      <c r="T75" s="76">
        <f t="shared" si="96"/>
        <v>0</v>
      </c>
      <c r="U75" s="15" cm="1">
        <f t="array" ref="U75">IFERROR(IF(SUM(ABS(Q75:T75))&gt;0,SUM(Q75:T75)-1,0),0)</f>
        <v>0</v>
      </c>
      <c r="W75" s="47">
        <v>-85876</v>
      </c>
      <c r="Y75" s="12">
        <f t="shared" si="69"/>
        <v>-57221.043062636752</v>
      </c>
      <c r="Z75" s="12">
        <f t="shared" si="70"/>
        <v>-28654.956937363258</v>
      </c>
      <c r="AA75" s="12">
        <f t="shared" si="71"/>
        <v>0</v>
      </c>
      <c r="AB75" s="12">
        <f t="shared" si="72"/>
        <v>0</v>
      </c>
      <c r="AC75" s="15">
        <f t="shared" si="73"/>
        <v>0</v>
      </c>
      <c r="AE75" t="s">
        <v>100</v>
      </c>
      <c r="AF75">
        <v>2019</v>
      </c>
      <c r="AG75" s="17">
        <v>-55464.81</v>
      </c>
      <c r="AH75" s="17">
        <v>-19464.18</v>
      </c>
      <c r="AI75" s="17"/>
      <c r="AJ75" s="17">
        <v>-2252.6099999999997</v>
      </c>
      <c r="AK75" s="17">
        <v>-77181.599999999991</v>
      </c>
      <c r="AM75" s="31"/>
      <c r="AN75" s="31"/>
      <c r="AO75" s="32"/>
      <c r="AP75" s="32"/>
      <c r="AQ75" s="32"/>
      <c r="AR75" s="31"/>
    </row>
    <row r="76" spans="1:45" x14ac:dyDescent="0.25">
      <c r="A76" s="58">
        <f t="shared" si="47"/>
        <v>24241.399999999994</v>
      </c>
      <c r="B76" s="12">
        <v>120473.34</v>
      </c>
      <c r="C76" s="63">
        <v>2020</v>
      </c>
      <c r="D76" s="87">
        <f>K76-34123.43</f>
        <v>93434.51999999999</v>
      </c>
      <c r="E76" s="89">
        <f t="shared" si="90"/>
        <v>8195.7900000000009</v>
      </c>
      <c r="F76" s="89">
        <f t="shared" si="91"/>
        <v>8961</v>
      </c>
      <c r="G76" s="85">
        <v>9882.0300000000007</v>
      </c>
      <c r="H76" s="89">
        <f t="shared" ref="H76:H77" si="97">SUM(D76:G76)-B76</f>
        <v>0</v>
      </c>
      <c r="I76" t="s">
        <v>100</v>
      </c>
      <c r="J76">
        <v>2020</v>
      </c>
      <c r="K76" s="12">
        <v>127557.95</v>
      </c>
      <c r="L76" s="44">
        <v>8195.7900000000009</v>
      </c>
      <c r="M76" s="44">
        <v>8961</v>
      </c>
      <c r="N76" s="44"/>
      <c r="O76" s="12">
        <v>144714.74</v>
      </c>
      <c r="Q76" s="76">
        <f t="shared" si="93"/>
        <v>0.77556179649373047</v>
      </c>
      <c r="R76" s="76">
        <f t="shared" si="94"/>
        <v>6.8029906035642421E-2</v>
      </c>
      <c r="S76" s="76">
        <f t="shared" si="95"/>
        <v>7.4381601771811093E-2</v>
      </c>
      <c r="T76" s="76">
        <f t="shared" si="96"/>
        <v>8.202669569881603E-2</v>
      </c>
      <c r="U76" s="15" cm="1">
        <f t="array" ref="U76">IFERROR(IF(SUM(ABS(Q76:T76))&gt;0,SUM(Q76:T76)-1,0),0)</f>
        <v>0</v>
      </c>
      <c r="W76" s="47">
        <v>-9038</v>
      </c>
      <c r="Y76" s="12">
        <f t="shared" si="69"/>
        <v>-7009.5275167103364</v>
      </c>
      <c r="Z76" s="12">
        <f t="shared" si="70"/>
        <v>-614.85429075013622</v>
      </c>
      <c r="AA76" s="12">
        <f t="shared" si="71"/>
        <v>-672.26091681362868</v>
      </c>
      <c r="AB76" s="12">
        <f t="shared" si="72"/>
        <v>-741.35727572589929</v>
      </c>
      <c r="AC76" s="15">
        <f t="shared" si="73"/>
        <v>0</v>
      </c>
      <c r="AE76" t="s">
        <v>100</v>
      </c>
      <c r="AF76">
        <v>2020</v>
      </c>
      <c r="AG76" s="17">
        <v>-9511.2099999999991</v>
      </c>
      <c r="AH76" s="17">
        <v>-478.12</v>
      </c>
      <c r="AI76" s="17">
        <v>-668.33</v>
      </c>
      <c r="AJ76" s="17"/>
      <c r="AK76" s="17">
        <v>-10657.66</v>
      </c>
      <c r="AM76" s="31"/>
      <c r="AN76" s="31"/>
      <c r="AO76" s="32"/>
      <c r="AP76" s="32"/>
      <c r="AQ76" s="32"/>
      <c r="AR76" s="31"/>
    </row>
    <row r="77" spans="1:45" x14ac:dyDescent="0.25">
      <c r="A77" s="58">
        <f>O77-B77</f>
        <v>-1877343.77</v>
      </c>
      <c r="B77" s="12">
        <v>2273977.94</v>
      </c>
      <c r="C77" s="63">
        <v>2021</v>
      </c>
      <c r="D77" s="103">
        <f>K77+11410.36+1193024.22</f>
        <v>1601068.75</v>
      </c>
      <c r="E77" s="83">
        <f>659347.39+L77</f>
        <v>659347.39</v>
      </c>
      <c r="F77" s="89">
        <f t="shared" ref="F77" si="98">M77</f>
        <v>0</v>
      </c>
      <c r="G77" s="85">
        <v>13561.8</v>
      </c>
      <c r="H77" s="89">
        <f t="shared" si="97"/>
        <v>0</v>
      </c>
      <c r="I77" t="s">
        <v>100</v>
      </c>
      <c r="J77">
        <v>2021</v>
      </c>
      <c r="K77" s="12">
        <v>396634.17000000004</v>
      </c>
      <c r="L77" s="44"/>
      <c r="M77" s="44"/>
      <c r="N77" s="44"/>
      <c r="O77" s="12">
        <v>396634.17000000004</v>
      </c>
      <c r="Q77" s="76">
        <f t="shared" si="93"/>
        <v>0.70408279774253224</v>
      </c>
      <c r="R77" s="76">
        <f t="shared" si="94"/>
        <v>0.28995329215902599</v>
      </c>
      <c r="S77" s="76">
        <f t="shared" si="95"/>
        <v>0</v>
      </c>
      <c r="T77" s="76">
        <f t="shared" si="96"/>
        <v>5.9639100984418521E-3</v>
      </c>
      <c r="U77" s="15" cm="1">
        <f t="array" ref="U77">IFERROR(IF(SUM(ABS(Q77:T77))&gt;0,SUM(Q77:T77)-1,0),0)</f>
        <v>0</v>
      </c>
      <c r="W77" s="47">
        <v>-56861</v>
      </c>
      <c r="Y77" s="12">
        <f t="shared" si="69"/>
        <v>-40034.851962438122</v>
      </c>
      <c r="Z77" s="12">
        <f t="shared" si="70"/>
        <v>-16487.034145454378</v>
      </c>
      <c r="AA77" s="12">
        <f t="shared" si="71"/>
        <v>0</v>
      </c>
      <c r="AB77" s="12">
        <f t="shared" si="72"/>
        <v>-339.11389210750212</v>
      </c>
      <c r="AC77" s="15">
        <f t="shared" si="73"/>
        <v>0</v>
      </c>
      <c r="AE77" t="s">
        <v>100</v>
      </c>
      <c r="AF77">
        <v>2021</v>
      </c>
      <c r="AG77" s="17">
        <v>-9895.7200000000012</v>
      </c>
      <c r="AH77" s="17"/>
      <c r="AI77" s="17"/>
      <c r="AJ77" s="17"/>
      <c r="AK77" s="17">
        <v>-9895.7200000000012</v>
      </c>
      <c r="AM77" s="31"/>
      <c r="AN77" s="31"/>
      <c r="AO77" s="32"/>
      <c r="AP77" s="32"/>
      <c r="AQ77" s="32"/>
      <c r="AR77" s="31"/>
    </row>
    <row r="78" spans="1:45" x14ac:dyDescent="0.25">
      <c r="A78" s="59">
        <f>SUM(A58:A77)</f>
        <v>0</v>
      </c>
      <c r="B78" s="37"/>
      <c r="C78" s="95"/>
      <c r="D78" s="104">
        <f>SUM(D74:D77,D71:D72,D68:D69)-SUM(K74:K77,K71:K72,K68:K69)</f>
        <v>0</v>
      </c>
      <c r="E78" s="104">
        <f t="shared" ref="E78:G78" si="99">SUM(E74:E77,E71:E72,E68:E69)-SUM(L74:L77,L71:L72,L68:L69)</f>
        <v>0</v>
      </c>
      <c r="F78" s="104">
        <f t="shared" si="99"/>
        <v>0</v>
      </c>
      <c r="G78" s="104">
        <f t="shared" si="99"/>
        <v>0</v>
      </c>
      <c r="H78" s="97"/>
      <c r="I78" t="s">
        <v>116</v>
      </c>
      <c r="J78"/>
      <c r="K78" s="12">
        <v>14878007.199999997</v>
      </c>
      <c r="L78" s="12">
        <v>1004656.4500000002</v>
      </c>
      <c r="M78" s="12">
        <v>980125.72</v>
      </c>
      <c r="N78" s="12">
        <v>26374.07</v>
      </c>
      <c r="O78" s="12">
        <v>16889163.439999998</v>
      </c>
      <c r="Q78" s="19" t="str">
        <f t="shared" si="79"/>
        <v/>
      </c>
      <c r="R78" s="19" t="str">
        <f t="shared" si="80"/>
        <v/>
      </c>
      <c r="S78" s="19" t="str">
        <f t="shared" si="81"/>
        <v/>
      </c>
      <c r="T78" s="19" t="str">
        <f t="shared" si="82"/>
        <v/>
      </c>
      <c r="U78" s="15" cm="1">
        <f t="array" ref="U78">IFERROR(IF(SUM(ABS(Q78:T78))&gt;0,SUM(Q78:T78)-1,0),0)</f>
        <v>0</v>
      </c>
      <c r="W78" s="29">
        <v>-6491746.5800000001</v>
      </c>
      <c r="X78" s="35">
        <f>SUM(W58:W77)-W78</f>
        <v>-0.41999999992549419</v>
      </c>
      <c r="Y78" s="33">
        <f>SUBTOTAL(9,Y58:Y77)</f>
        <v>-6006181.182800075</v>
      </c>
      <c r="Z78" s="33">
        <f t="shared" ref="Z78:AA78" si="100">SUBTOTAL(9,Z58:Z77)</f>
        <v>-113034.55570068126</v>
      </c>
      <c r="AA78" s="33">
        <f t="shared" si="100"/>
        <v>-368723.25922832277</v>
      </c>
      <c r="AB78" s="33">
        <f>SUBTOTAL(9,AB58:AB77)</f>
        <v>-3808.0022709209143</v>
      </c>
      <c r="AC78" s="34">
        <f>SUM(Y78:AB78)-W78</f>
        <v>-0.41999999992549419</v>
      </c>
      <c r="AE78" t="s">
        <v>116</v>
      </c>
      <c r="AF78"/>
      <c r="AG78" s="17">
        <v>-6097110.3499999996</v>
      </c>
      <c r="AH78" s="17">
        <v>-165512.32999999999</v>
      </c>
      <c r="AI78" s="17">
        <v>-361779.20000000001</v>
      </c>
      <c r="AJ78" s="17">
        <v>-4344.7099999999991</v>
      </c>
      <c r="AK78" s="17">
        <v>-6628746.5899999999</v>
      </c>
      <c r="AL78" s="30">
        <f>-W78+AG78</f>
        <v>394636.23000000045</v>
      </c>
      <c r="AM78" s="10" t="str">
        <f>AE77</f>
        <v>394000</v>
      </c>
      <c r="AN78" s="27">
        <f>Y78-AG78</f>
        <v>90929.167199924588</v>
      </c>
      <c r="AO78" s="27">
        <f t="shared" ref="AO78" si="101">Z78-AH78</f>
        <v>52477.774299318728</v>
      </c>
      <c r="AP78" s="27">
        <f t="shared" ref="AP78" si="102">AA78-AI78</f>
        <v>-6944.0592283227597</v>
      </c>
      <c r="AQ78" s="27">
        <f t="shared" ref="AQ78" si="103">AB78-AJ78</f>
        <v>536.70772907908486</v>
      </c>
      <c r="AR78" s="34">
        <f>AK78+SUM(AN78:AQ78)-W78</f>
        <v>-0.41999999992549419</v>
      </c>
      <c r="AS78" s="30">
        <f>SUM(AN78:AQ78)</f>
        <v>136999.58999999965</v>
      </c>
    </row>
    <row r="79" spans="1:45" x14ac:dyDescent="0.25">
      <c r="A79" s="12">
        <f t="shared" si="47"/>
        <v>0</v>
      </c>
      <c r="B79" s="12">
        <v>17920.97</v>
      </c>
      <c r="C79" s="63">
        <v>2007</v>
      </c>
      <c r="I79" t="s">
        <v>101</v>
      </c>
      <c r="J79">
        <v>2007</v>
      </c>
      <c r="K79" s="12">
        <v>17920.97</v>
      </c>
      <c r="O79" s="12">
        <v>17920.97</v>
      </c>
      <c r="Q79" s="19">
        <f t="shared" si="79"/>
        <v>1</v>
      </c>
      <c r="R79" s="19">
        <f t="shared" si="80"/>
        <v>0</v>
      </c>
      <c r="S79" s="19">
        <f t="shared" si="81"/>
        <v>0</v>
      </c>
      <c r="T79" s="19">
        <f t="shared" si="82"/>
        <v>0</v>
      </c>
      <c r="U79" s="15" cm="1">
        <f t="array" ref="U79">IFERROR(IF(SUM(ABS(Q79:T79))&gt;0,SUM(Q79:T79)-1,0),0)</f>
        <v>0</v>
      </c>
      <c r="W79" s="51">
        <v>-17262</v>
      </c>
      <c r="Y79" s="12">
        <f t="shared" ref="Y79:Y84" si="104">$W79*Q79</f>
        <v>-17262</v>
      </c>
      <c r="Z79" s="12">
        <f t="shared" ref="Z79:Z84" si="105">$W79*R79</f>
        <v>0</v>
      </c>
      <c r="AA79" s="12">
        <f t="shared" ref="AA79:AA84" si="106">$W79*S79</f>
        <v>0</v>
      </c>
      <c r="AB79" s="12">
        <f t="shared" ref="AB79:AB84" si="107">$W79*T79</f>
        <v>0</v>
      </c>
      <c r="AC79" s="15">
        <f t="shared" ref="AC79:AC84" si="108">SUM(Y79:AB79)-W79</f>
        <v>0</v>
      </c>
      <c r="AE79" t="s">
        <v>101</v>
      </c>
      <c r="AF79">
        <v>2007</v>
      </c>
      <c r="AG79" s="17">
        <v>-17920.97</v>
      </c>
      <c r="AH79" s="17"/>
      <c r="AI79" s="17"/>
      <c r="AJ79" s="17"/>
      <c r="AK79" s="17">
        <v>-17920.97</v>
      </c>
      <c r="AM79" s="31"/>
      <c r="AN79" s="31"/>
      <c r="AO79" s="32"/>
      <c r="AP79" s="32"/>
      <c r="AQ79" s="32"/>
      <c r="AR79" s="31"/>
    </row>
    <row r="80" spans="1:45" x14ac:dyDescent="0.25">
      <c r="A80" s="12">
        <f t="shared" si="47"/>
        <v>0</v>
      </c>
      <c r="B80" s="12">
        <v>164618.88</v>
      </c>
      <c r="C80" s="63">
        <v>2008</v>
      </c>
      <c r="I80" t="s">
        <v>101</v>
      </c>
      <c r="J80">
        <v>2008</v>
      </c>
      <c r="K80" s="12">
        <v>164618.88</v>
      </c>
      <c r="O80" s="12">
        <v>164618.88</v>
      </c>
      <c r="Q80" s="19">
        <f t="shared" si="79"/>
        <v>1</v>
      </c>
      <c r="R80" s="19">
        <f t="shared" si="80"/>
        <v>0</v>
      </c>
      <c r="S80" s="19">
        <f t="shared" si="81"/>
        <v>0</v>
      </c>
      <c r="T80" s="19">
        <f t="shared" si="82"/>
        <v>0</v>
      </c>
      <c r="U80" s="15" cm="1">
        <f t="array" ref="U80">IFERROR(IF(SUM(ABS(Q80:T80))&gt;0,SUM(Q80:T80)-1,0),0)</f>
        <v>0</v>
      </c>
      <c r="W80" s="51">
        <v>-147627</v>
      </c>
      <c r="Y80" s="12">
        <f t="shared" si="104"/>
        <v>-147627</v>
      </c>
      <c r="Z80" s="12">
        <f t="shared" si="105"/>
        <v>0</v>
      </c>
      <c r="AA80" s="12">
        <f t="shared" si="106"/>
        <v>0</v>
      </c>
      <c r="AB80" s="12">
        <f t="shared" si="107"/>
        <v>0</v>
      </c>
      <c r="AC80" s="15">
        <f t="shared" si="108"/>
        <v>0</v>
      </c>
      <c r="AE80" t="s">
        <v>101</v>
      </c>
      <c r="AF80">
        <v>2008</v>
      </c>
      <c r="AG80" s="17">
        <v>-164618.75</v>
      </c>
      <c r="AH80" s="17"/>
      <c r="AI80" s="17"/>
      <c r="AJ80" s="17"/>
      <c r="AK80" s="17">
        <v>-164618.75</v>
      </c>
      <c r="AM80" s="31"/>
      <c r="AN80" s="31"/>
      <c r="AO80" s="32"/>
      <c r="AP80" s="32"/>
      <c r="AQ80" s="32"/>
      <c r="AR80" s="31"/>
    </row>
    <row r="81" spans="1:45" x14ac:dyDescent="0.25">
      <c r="A81" s="12">
        <f t="shared" si="47"/>
        <v>0</v>
      </c>
      <c r="B81" s="12">
        <v>70497.509999999995</v>
      </c>
      <c r="C81" s="63">
        <v>2009</v>
      </c>
      <c r="I81" t="s">
        <v>101</v>
      </c>
      <c r="J81">
        <v>2009</v>
      </c>
      <c r="K81" s="12">
        <v>70497.509999999995</v>
      </c>
      <c r="O81" s="12">
        <v>70497.509999999995</v>
      </c>
      <c r="Q81" s="19">
        <f t="shared" si="79"/>
        <v>1</v>
      </c>
      <c r="R81" s="19">
        <f t="shared" si="80"/>
        <v>0</v>
      </c>
      <c r="S81" s="19">
        <f t="shared" si="81"/>
        <v>0</v>
      </c>
      <c r="T81" s="19">
        <f t="shared" si="82"/>
        <v>0</v>
      </c>
      <c r="U81" s="15" cm="1">
        <f t="array" ref="U81">IFERROR(IF(SUM(ABS(Q81:T81))&gt;0,SUM(Q81:T81)-1,0),0)</f>
        <v>0</v>
      </c>
      <c r="W81" s="51">
        <v>-58538</v>
      </c>
      <c r="Y81" s="12">
        <f t="shared" si="104"/>
        <v>-58538</v>
      </c>
      <c r="Z81" s="12">
        <f t="shared" si="105"/>
        <v>0</v>
      </c>
      <c r="AA81" s="12">
        <f t="shared" si="106"/>
        <v>0</v>
      </c>
      <c r="AB81" s="12">
        <f t="shared" si="107"/>
        <v>0</v>
      </c>
      <c r="AC81" s="15">
        <f t="shared" si="108"/>
        <v>0</v>
      </c>
      <c r="AE81" t="s">
        <v>101</v>
      </c>
      <c r="AF81">
        <v>2009</v>
      </c>
      <c r="AG81" s="17">
        <v>-70494.710000000006</v>
      </c>
      <c r="AH81" s="17"/>
      <c r="AI81" s="17"/>
      <c r="AJ81" s="17"/>
      <c r="AK81" s="17">
        <v>-70494.710000000006</v>
      </c>
      <c r="AM81" s="11"/>
      <c r="AN81" s="32"/>
      <c r="AO81" s="32"/>
      <c r="AP81" s="32"/>
      <c r="AQ81" s="32"/>
      <c r="AR81" s="35"/>
    </row>
    <row r="82" spans="1:45" x14ac:dyDescent="0.25">
      <c r="A82" s="12">
        <f t="shared" si="47"/>
        <v>0</v>
      </c>
      <c r="B82" s="12">
        <v>911816.91</v>
      </c>
      <c r="C82" s="63">
        <v>2018</v>
      </c>
      <c r="I82" t="s">
        <v>101</v>
      </c>
      <c r="J82">
        <v>2018</v>
      </c>
      <c r="K82" s="12">
        <v>911816.91</v>
      </c>
      <c r="O82" s="12">
        <v>911816.91</v>
      </c>
      <c r="Q82" s="19">
        <f t="shared" si="79"/>
        <v>1</v>
      </c>
      <c r="R82" s="19">
        <f t="shared" si="80"/>
        <v>0</v>
      </c>
      <c r="S82" s="19">
        <f t="shared" si="81"/>
        <v>0</v>
      </c>
      <c r="T82" s="19">
        <f t="shared" si="82"/>
        <v>0</v>
      </c>
      <c r="U82" s="15" cm="1">
        <f t="array" ref="U82">IFERROR(IF(SUM(ABS(Q82:T82))&gt;0,SUM(Q82:T82)-1,0),0)</f>
        <v>0</v>
      </c>
      <c r="W82" s="51">
        <v>-211993</v>
      </c>
      <c r="Y82" s="12">
        <f t="shared" si="104"/>
        <v>-211993</v>
      </c>
      <c r="Z82" s="12">
        <f t="shared" si="105"/>
        <v>0</v>
      </c>
      <c r="AA82" s="12">
        <f t="shared" si="106"/>
        <v>0</v>
      </c>
      <c r="AB82" s="12">
        <f t="shared" si="107"/>
        <v>0</v>
      </c>
      <c r="AC82" s="15">
        <f t="shared" si="108"/>
        <v>0</v>
      </c>
      <c r="AE82" t="s">
        <v>101</v>
      </c>
      <c r="AF82">
        <v>2018</v>
      </c>
      <c r="AG82" s="17">
        <v>-386910.28</v>
      </c>
      <c r="AH82" s="17"/>
      <c r="AI82" s="17"/>
      <c r="AJ82" s="17"/>
      <c r="AK82" s="17">
        <v>-386910.28</v>
      </c>
      <c r="AM82" s="31"/>
      <c r="AN82" s="31"/>
      <c r="AO82" s="32"/>
      <c r="AP82" s="32"/>
      <c r="AQ82" s="32"/>
      <c r="AR82" s="31"/>
    </row>
    <row r="83" spans="1:45" x14ac:dyDescent="0.25">
      <c r="A83" s="12">
        <f t="shared" si="47"/>
        <v>0</v>
      </c>
      <c r="B83" s="12">
        <v>301035.09999999998</v>
      </c>
      <c r="C83" s="63">
        <v>2019</v>
      </c>
      <c r="I83" t="s">
        <v>101</v>
      </c>
      <c r="J83">
        <v>2019</v>
      </c>
      <c r="K83" s="12">
        <v>301035.09999999998</v>
      </c>
      <c r="O83" s="12">
        <v>301035.09999999998</v>
      </c>
      <c r="Q83" s="19">
        <f t="shared" si="79"/>
        <v>1</v>
      </c>
      <c r="R83" s="19">
        <f t="shared" si="80"/>
        <v>0</v>
      </c>
      <c r="S83" s="19">
        <f t="shared" si="81"/>
        <v>0</v>
      </c>
      <c r="T83" s="19">
        <f t="shared" si="82"/>
        <v>0</v>
      </c>
      <c r="U83" s="15" cm="1">
        <f t="array" ref="U83">IFERROR(IF(SUM(ABS(Q83:T83))&gt;0,SUM(Q83:T83)-1,0),0)</f>
        <v>0</v>
      </c>
      <c r="W83" s="51">
        <v>-49994</v>
      </c>
      <c r="Y83" s="12">
        <f t="shared" si="104"/>
        <v>-49994</v>
      </c>
      <c r="Z83" s="12">
        <f t="shared" si="105"/>
        <v>0</v>
      </c>
      <c r="AA83" s="12">
        <f t="shared" si="106"/>
        <v>0</v>
      </c>
      <c r="AB83" s="12">
        <f t="shared" si="107"/>
        <v>0</v>
      </c>
      <c r="AC83" s="15">
        <f t="shared" si="108"/>
        <v>0</v>
      </c>
      <c r="AE83" t="s">
        <v>101</v>
      </c>
      <c r="AF83">
        <v>2019</v>
      </c>
      <c r="AG83" s="17">
        <v>-80465.509999999995</v>
      </c>
      <c r="AH83" s="17"/>
      <c r="AI83" s="17"/>
      <c r="AJ83" s="17"/>
      <c r="AK83" s="17">
        <v>-80465.509999999995</v>
      </c>
      <c r="AM83" s="31"/>
      <c r="AN83" s="31"/>
      <c r="AO83" s="32"/>
      <c r="AP83" s="32"/>
      <c r="AQ83" s="32"/>
      <c r="AR83" s="31"/>
    </row>
    <row r="84" spans="1:45" x14ac:dyDescent="0.25">
      <c r="A84" s="12">
        <f t="shared" si="47"/>
        <v>0</v>
      </c>
      <c r="B84" s="12">
        <v>41901.57</v>
      </c>
      <c r="C84" s="63">
        <v>2020</v>
      </c>
      <c r="I84" t="s">
        <v>101</v>
      </c>
      <c r="J84">
        <v>2020</v>
      </c>
      <c r="K84" s="12">
        <v>41901.57</v>
      </c>
      <c r="O84" s="12">
        <v>41901.57</v>
      </c>
      <c r="Q84" s="19">
        <f t="shared" si="79"/>
        <v>1</v>
      </c>
      <c r="R84" s="19">
        <f t="shared" si="80"/>
        <v>0</v>
      </c>
      <c r="S84" s="19">
        <f t="shared" si="81"/>
        <v>0</v>
      </c>
      <c r="T84" s="19">
        <f t="shared" si="82"/>
        <v>0</v>
      </c>
      <c r="U84" s="15" cm="1">
        <f t="array" ref="U84">IFERROR(IF(SUM(ABS(Q84:T84))&gt;0,SUM(Q84:T84)-1,0),0)</f>
        <v>0</v>
      </c>
      <c r="W84" s="51">
        <v>-4175</v>
      </c>
      <c r="Y84" s="12">
        <f t="shared" si="104"/>
        <v>-4175</v>
      </c>
      <c r="Z84" s="12">
        <f t="shared" si="105"/>
        <v>0</v>
      </c>
      <c r="AA84" s="12">
        <f t="shared" si="106"/>
        <v>0</v>
      </c>
      <c r="AB84" s="12">
        <f t="shared" si="107"/>
        <v>0</v>
      </c>
      <c r="AC84" s="15">
        <f t="shared" si="108"/>
        <v>0</v>
      </c>
      <c r="AE84" t="s">
        <v>101</v>
      </c>
      <c r="AF84">
        <v>2020</v>
      </c>
      <c r="AG84" s="17">
        <v>-5679.11</v>
      </c>
      <c r="AH84" s="17"/>
      <c r="AI84" s="17"/>
      <c r="AJ84" s="17"/>
      <c r="AK84" s="17">
        <v>-5679.11</v>
      </c>
      <c r="AM84" s="31"/>
      <c r="AN84" s="31"/>
      <c r="AO84" s="32"/>
      <c r="AP84" s="32"/>
      <c r="AQ84" s="32"/>
      <c r="AR84" s="31"/>
    </row>
    <row r="85" spans="1:45" x14ac:dyDescent="0.25">
      <c r="I85" t="s">
        <v>117</v>
      </c>
      <c r="J85"/>
      <c r="K85" s="12">
        <v>1507790.9400000002</v>
      </c>
      <c r="O85" s="12">
        <v>1507790.9400000002</v>
      </c>
      <c r="Q85" s="19" t="str">
        <f t="shared" si="79"/>
        <v/>
      </c>
      <c r="R85" s="19" t="str">
        <f t="shared" si="80"/>
        <v/>
      </c>
      <c r="S85" s="19" t="str">
        <f t="shared" si="81"/>
        <v/>
      </c>
      <c r="T85" s="19" t="str">
        <f t="shared" si="82"/>
        <v/>
      </c>
      <c r="U85" s="15" cm="1">
        <f t="array" ref="U85">IFERROR(IF(SUM(ABS(Q85:T85))&gt;0,SUM(Q85:T85)-1,0),0)</f>
        <v>0</v>
      </c>
      <c r="W85" s="29">
        <v>-489589.34</v>
      </c>
      <c r="X85" s="35">
        <f>SUM(W79:W84)-W85</f>
        <v>0.34000000002561137</v>
      </c>
      <c r="Y85" s="33">
        <f>SUBTOTAL(9,Y79:Y84)</f>
        <v>-489589</v>
      </c>
      <c r="Z85" s="33">
        <f t="shared" ref="Z85:AB85" si="109">SUBTOTAL(9,Z79:Z84)</f>
        <v>0</v>
      </c>
      <c r="AA85" s="33">
        <f t="shared" si="109"/>
        <v>0</v>
      </c>
      <c r="AB85" s="33">
        <f t="shared" si="109"/>
        <v>0</v>
      </c>
      <c r="AC85" s="34">
        <f>SUM(Y85:AB85)-W85</f>
        <v>0.34000000002561137</v>
      </c>
      <c r="AE85" t="s">
        <v>117</v>
      </c>
      <c r="AF85"/>
      <c r="AG85" s="17">
        <v>-726089.33</v>
      </c>
      <c r="AH85" s="17"/>
      <c r="AI85" s="17"/>
      <c r="AJ85" s="17"/>
      <c r="AK85" s="17">
        <v>-726089.33</v>
      </c>
      <c r="AL85" s="30">
        <f>-W85+AG85</f>
        <v>-236499.98999999993</v>
      </c>
      <c r="AM85" s="10" t="str">
        <f>AE84</f>
        <v>395000</v>
      </c>
      <c r="AN85" s="27">
        <f>Y85-AG85</f>
        <v>236500.32999999996</v>
      </c>
      <c r="AO85" s="27">
        <f t="shared" ref="AO85" si="110">Z85-AH85</f>
        <v>0</v>
      </c>
      <c r="AP85" s="27">
        <f t="shared" ref="AP85" si="111">AA85-AI85</f>
        <v>0</v>
      </c>
      <c r="AQ85" s="27">
        <f t="shared" ref="AQ85" si="112">AB85-AJ85</f>
        <v>0</v>
      </c>
      <c r="AR85" s="34">
        <f>AK85+SUM(AN85:AQ85)-W85</f>
        <v>0.34000000002561137</v>
      </c>
      <c r="AS85" s="30">
        <f>SUM(AN85:AQ85)</f>
        <v>236500.32999999996</v>
      </c>
    </row>
    <row r="86" spans="1:45" x14ac:dyDescent="0.25">
      <c r="A86" s="12">
        <f t="shared" si="47"/>
        <v>0</v>
      </c>
      <c r="B86" s="12">
        <v>460183.71</v>
      </c>
      <c r="I86" t="s">
        <v>102</v>
      </c>
      <c r="J86">
        <v>2007</v>
      </c>
      <c r="K86" s="12">
        <v>371204.58</v>
      </c>
      <c r="L86" s="12">
        <v>35567.1</v>
      </c>
      <c r="M86" s="12">
        <v>1850.55</v>
      </c>
      <c r="N86" s="12">
        <v>51561.48</v>
      </c>
      <c r="O86" s="12">
        <v>460183.70999999996</v>
      </c>
      <c r="Q86" s="19">
        <f t="shared" si="79"/>
        <v>0.80664432906588557</v>
      </c>
      <c r="R86" s="19">
        <f t="shared" si="80"/>
        <v>7.7288915768009267E-2</v>
      </c>
      <c r="S86" s="19">
        <f t="shared" si="81"/>
        <v>4.021328786279723E-3</v>
      </c>
      <c r="T86" s="19">
        <f t="shared" si="82"/>
        <v>0.11204542637982559</v>
      </c>
      <c r="U86" s="15" cm="1">
        <f t="array" ref="U86">IFERROR(IF(SUM(ABS(Q86:T86))&gt;0,SUM(Q86:T86)-1,0),0)</f>
        <v>0</v>
      </c>
      <c r="W86" s="32">
        <v>-443780</v>
      </c>
      <c r="Y86" s="12">
        <f t="shared" ref="Y86:Y100" si="113">$W86*Q86</f>
        <v>-357972.62035285868</v>
      </c>
      <c r="Z86" s="12">
        <f t="shared" ref="Z86:Z100" si="114">$W86*R86</f>
        <v>-34299.275039527151</v>
      </c>
      <c r="AA86" s="12">
        <f t="shared" ref="AA86:AA100" si="115">$W86*S86</f>
        <v>-1784.5852887752155</v>
      </c>
      <c r="AB86" s="12">
        <f t="shared" ref="AB86:AB100" si="116">$W86*T86</f>
        <v>-49723.519318839004</v>
      </c>
      <c r="AC86" s="15">
        <f t="shared" ref="AC86:AC100" si="117">SUM(Y86:AB86)-W86</f>
        <v>0</v>
      </c>
      <c r="AE86" t="s">
        <v>102</v>
      </c>
      <c r="AF86">
        <v>2007</v>
      </c>
      <c r="AG86" s="17">
        <v>-347299.01</v>
      </c>
      <c r="AH86" s="17">
        <v>39712.870000000003</v>
      </c>
      <c r="AI86" s="17">
        <v>-1582.13</v>
      </c>
      <c r="AJ86" s="17">
        <v>-42148.54</v>
      </c>
      <c r="AK86" s="17">
        <v>-351316.81</v>
      </c>
      <c r="AM86" s="31"/>
      <c r="AN86" s="31"/>
      <c r="AO86" s="32"/>
      <c r="AP86" s="32"/>
      <c r="AQ86" s="32"/>
      <c r="AR86" s="31"/>
    </row>
    <row r="87" spans="1:45" x14ac:dyDescent="0.25">
      <c r="A87" s="12">
        <f t="shared" si="47"/>
        <v>0</v>
      </c>
      <c r="B87" s="12">
        <v>3834434.88</v>
      </c>
      <c r="C87" s="63">
        <v>2007</v>
      </c>
      <c r="I87" t="s">
        <v>102</v>
      </c>
      <c r="J87">
        <v>2008</v>
      </c>
      <c r="K87" s="12">
        <v>372460.42</v>
      </c>
      <c r="L87" s="12">
        <v>97761.45</v>
      </c>
      <c r="M87" s="12">
        <v>3359398.74</v>
      </c>
      <c r="N87" s="12">
        <v>4814.2700000000004</v>
      </c>
      <c r="O87" s="12">
        <v>3834434.8800000004</v>
      </c>
      <c r="Q87" s="19">
        <f t="shared" si="79"/>
        <v>9.7135674918542345E-2</v>
      </c>
      <c r="R87" s="19">
        <f t="shared" si="80"/>
        <v>2.5495660523513698E-2</v>
      </c>
      <c r="S87" s="19">
        <f t="shared" si="81"/>
        <v>0.87611312882695247</v>
      </c>
      <c r="T87" s="19">
        <f t="shared" si="82"/>
        <v>1.2555357309914728E-3</v>
      </c>
      <c r="U87" s="15" cm="1">
        <f t="array" ref="U87">IFERROR(IF(SUM(ABS(Q87:T87))&gt;0,SUM(Q87:T87)-1,0),0)</f>
        <v>0</v>
      </c>
      <c r="W87" s="32">
        <v>-3442718</v>
      </c>
      <c r="Y87" s="12">
        <f t="shared" si="113"/>
        <v>-334410.73648421426</v>
      </c>
      <c r="Z87" s="12">
        <f t="shared" si="114"/>
        <v>-87774.369406190031</v>
      </c>
      <c r="AA87" s="12">
        <f t="shared" si="115"/>
        <v>-3016210.4386488684</v>
      </c>
      <c r="AB87" s="12">
        <f t="shared" si="116"/>
        <v>-4322.4554607275013</v>
      </c>
      <c r="AC87" s="15">
        <f t="shared" si="117"/>
        <v>0</v>
      </c>
      <c r="AE87" t="s">
        <v>102</v>
      </c>
      <c r="AF87">
        <v>2008</v>
      </c>
      <c r="AG87" s="17">
        <v>-305123.95</v>
      </c>
      <c r="AH87" s="17">
        <v>101628.66</v>
      </c>
      <c r="AI87" s="17">
        <v>-2215813.35</v>
      </c>
      <c r="AJ87" s="17">
        <v>-2891.02</v>
      </c>
      <c r="AK87" s="17">
        <v>-2422199.66</v>
      </c>
      <c r="AM87" s="31"/>
      <c r="AN87" s="31"/>
      <c r="AO87" s="32"/>
      <c r="AP87" s="32"/>
      <c r="AQ87" s="32"/>
      <c r="AR87" s="31"/>
    </row>
    <row r="88" spans="1:45" x14ac:dyDescent="0.25">
      <c r="A88" s="12">
        <f t="shared" si="47"/>
        <v>0</v>
      </c>
      <c r="B88" s="12">
        <v>997063.17</v>
      </c>
      <c r="C88" s="63">
        <v>2008</v>
      </c>
      <c r="I88" t="s">
        <v>102</v>
      </c>
      <c r="J88">
        <v>2009</v>
      </c>
      <c r="K88" s="12">
        <v>699088.91</v>
      </c>
      <c r="L88" s="12">
        <v>37092.93</v>
      </c>
      <c r="M88" s="12">
        <v>260881.33</v>
      </c>
      <c r="O88" s="12">
        <v>997063.17</v>
      </c>
      <c r="Q88" s="19">
        <f t="shared" si="79"/>
        <v>0.70114806266487606</v>
      </c>
      <c r="R88" s="19">
        <f t="shared" si="80"/>
        <v>3.7202186497371073E-2</v>
      </c>
      <c r="S88" s="19">
        <f t="shared" si="81"/>
        <v>0.26164975083775283</v>
      </c>
      <c r="T88" s="19">
        <f t="shared" si="82"/>
        <v>0</v>
      </c>
      <c r="U88" s="15" cm="1">
        <f t="array" ref="U88">IFERROR(IF(SUM(ABS(Q88:T88))&gt;0,SUM(Q88:T88)-1,0),0)</f>
        <v>0</v>
      </c>
      <c r="W88" s="32">
        <v>-828891</v>
      </c>
      <c r="Y88" s="12">
        <f t="shared" si="113"/>
        <v>-581175.31881035178</v>
      </c>
      <c r="Z88" s="12">
        <f t="shared" si="114"/>
        <v>-30836.557567992408</v>
      </c>
      <c r="AA88" s="12">
        <f t="shared" si="115"/>
        <v>-216879.12362165577</v>
      </c>
      <c r="AB88" s="12">
        <f t="shared" si="116"/>
        <v>0</v>
      </c>
      <c r="AC88" s="15">
        <f t="shared" si="117"/>
        <v>0</v>
      </c>
      <c r="AE88" t="s">
        <v>102</v>
      </c>
      <c r="AF88">
        <v>2009</v>
      </c>
      <c r="AG88" s="17">
        <v>-501872.51</v>
      </c>
      <c r="AH88" s="17">
        <v>35703.919999999998</v>
      </c>
      <c r="AI88" s="17">
        <v>-139831.76</v>
      </c>
      <c r="AJ88" s="17"/>
      <c r="AK88" s="17">
        <v>-606000.35000000009</v>
      </c>
      <c r="AM88" s="11"/>
      <c r="AN88" s="32"/>
      <c r="AO88" s="32"/>
      <c r="AP88" s="32"/>
      <c r="AQ88" s="32"/>
      <c r="AR88" s="35"/>
    </row>
    <row r="89" spans="1:45" x14ac:dyDescent="0.25">
      <c r="A89" s="12">
        <f t="shared" si="47"/>
        <v>0</v>
      </c>
      <c r="B89" s="12">
        <v>1247391.71</v>
      </c>
      <c r="C89" s="63">
        <v>2009</v>
      </c>
      <c r="I89" t="s">
        <v>102</v>
      </c>
      <c r="J89">
        <v>2010</v>
      </c>
      <c r="K89" s="12">
        <v>1212906.8899999999</v>
      </c>
      <c r="L89" s="12">
        <v>23682.06</v>
      </c>
      <c r="N89" s="12">
        <v>10802.76</v>
      </c>
      <c r="O89" s="12">
        <v>1247391.71</v>
      </c>
      <c r="Q89" s="19">
        <f t="shared" si="79"/>
        <v>0.97235445792725361</v>
      </c>
      <c r="R89" s="19">
        <f t="shared" si="80"/>
        <v>1.8985263257842239E-2</v>
      </c>
      <c r="S89" s="19">
        <f t="shared" si="81"/>
        <v>0</v>
      </c>
      <c r="T89" s="19">
        <f t="shared" si="82"/>
        <v>8.6602788149041012E-3</v>
      </c>
      <c r="U89" s="15" cm="1">
        <f t="array" ref="U89">IFERROR(IF(SUM(ABS(Q89:T89))&gt;0,SUM(Q89:T89)-1,0),0)</f>
        <v>-1.1102230246251565E-16</v>
      </c>
      <c r="W89" s="32">
        <v>-954045</v>
      </c>
      <c r="Y89" s="12">
        <f t="shared" si="113"/>
        <v>-927669.90881320671</v>
      </c>
      <c r="Z89" s="12">
        <f t="shared" si="114"/>
        <v>-18112.795484828101</v>
      </c>
      <c r="AA89" s="12">
        <f t="shared" si="115"/>
        <v>0</v>
      </c>
      <c r="AB89" s="12">
        <f t="shared" si="116"/>
        <v>-8262.295701965184</v>
      </c>
      <c r="AC89" s="15">
        <f t="shared" si="117"/>
        <v>0</v>
      </c>
      <c r="AE89" t="s">
        <v>102</v>
      </c>
      <c r="AF89">
        <v>2010</v>
      </c>
      <c r="AG89" s="17">
        <v>-763982.12</v>
      </c>
      <c r="AH89" s="17">
        <v>20970.440000000002</v>
      </c>
      <c r="AI89" s="17"/>
      <c r="AJ89" s="17">
        <v>-4355.53</v>
      </c>
      <c r="AK89" s="17">
        <v>-747367.21</v>
      </c>
      <c r="AM89" s="31"/>
      <c r="AN89" s="31"/>
      <c r="AO89" s="32"/>
      <c r="AP89" s="32"/>
      <c r="AQ89" s="32"/>
      <c r="AR89" s="31"/>
    </row>
    <row r="90" spans="1:45" x14ac:dyDescent="0.25">
      <c r="A90" s="12">
        <f t="shared" si="47"/>
        <v>0</v>
      </c>
      <c r="B90" s="12">
        <v>860440.48</v>
      </c>
      <c r="C90" s="63">
        <v>2010</v>
      </c>
      <c r="I90" t="s">
        <v>102</v>
      </c>
      <c r="J90">
        <v>2011</v>
      </c>
      <c r="K90" s="12">
        <v>702691.22</v>
      </c>
      <c r="L90" s="12">
        <v>157749.26</v>
      </c>
      <c r="O90" s="12">
        <v>860440.48</v>
      </c>
      <c r="Q90" s="19">
        <f t="shared" si="79"/>
        <v>0.81666452977665582</v>
      </c>
      <c r="R90" s="19">
        <f t="shared" si="80"/>
        <v>0.18333547022334423</v>
      </c>
      <c r="S90" s="19">
        <f t="shared" si="81"/>
        <v>0</v>
      </c>
      <c r="T90" s="19">
        <f t="shared" si="82"/>
        <v>0</v>
      </c>
      <c r="U90" s="15" cm="1">
        <f t="array" ref="U90">IFERROR(IF(SUM(ABS(Q90:T90))&gt;0,SUM(Q90:T90)-1,0),0)</f>
        <v>0</v>
      </c>
      <c r="W90" s="32">
        <v>-600864</v>
      </c>
      <c r="Y90" s="12">
        <f t="shared" si="113"/>
        <v>-490704.31601972051</v>
      </c>
      <c r="Z90" s="12">
        <f t="shared" si="114"/>
        <v>-110159.68398027951</v>
      </c>
      <c r="AA90" s="12">
        <f t="shared" si="115"/>
        <v>0</v>
      </c>
      <c r="AB90" s="12">
        <f t="shared" si="116"/>
        <v>0</v>
      </c>
      <c r="AC90" s="15">
        <f t="shared" si="117"/>
        <v>0</v>
      </c>
      <c r="AE90" t="s">
        <v>102</v>
      </c>
      <c r="AF90">
        <v>2011</v>
      </c>
      <c r="AG90" s="17">
        <v>-388870.3</v>
      </c>
      <c r="AH90" s="17">
        <v>127520.45</v>
      </c>
      <c r="AI90" s="17"/>
      <c r="AJ90" s="17"/>
      <c r="AK90" s="17">
        <v>-261349.84999999998</v>
      </c>
      <c r="AM90" s="31"/>
      <c r="AN90" s="31"/>
      <c r="AO90" s="32"/>
      <c r="AP90" s="32"/>
      <c r="AQ90" s="32"/>
      <c r="AR90" s="31"/>
    </row>
    <row r="91" spans="1:45" x14ac:dyDescent="0.25">
      <c r="A91" s="12">
        <f t="shared" si="47"/>
        <v>0</v>
      </c>
      <c r="B91" s="12">
        <v>17760630.899999999</v>
      </c>
      <c r="C91" s="63">
        <v>2011</v>
      </c>
      <c r="I91" t="s">
        <v>102</v>
      </c>
      <c r="J91">
        <v>2012</v>
      </c>
      <c r="K91" s="12">
        <v>17706209.349999998</v>
      </c>
      <c r="L91" s="12">
        <v>36786.29</v>
      </c>
      <c r="M91" s="12">
        <v>17635.259999999998</v>
      </c>
      <c r="O91" s="12">
        <v>17760630.899999999</v>
      </c>
      <c r="Q91" s="19">
        <f t="shared" si="79"/>
        <v>0.99693583238644967</v>
      </c>
      <c r="R91" s="19">
        <f t="shared" si="80"/>
        <v>2.0712265350889087E-3</v>
      </c>
      <c r="S91" s="19">
        <f t="shared" si="81"/>
        <v>9.9294107846135135E-4</v>
      </c>
      <c r="T91" s="19">
        <f t="shared" si="82"/>
        <v>0</v>
      </c>
      <c r="U91" s="15" cm="1">
        <f t="array" ref="U91">IFERROR(IF(SUM(ABS(Q91:T91))&gt;0,SUM(Q91:T91)-1,0),0)</f>
        <v>0</v>
      </c>
      <c r="W91" s="32">
        <v>-11221373</v>
      </c>
      <c r="Y91" s="12">
        <f t="shared" si="113"/>
        <v>-11186988.832273832</v>
      </c>
      <c r="Z91" s="12">
        <f t="shared" si="114"/>
        <v>-23242.005517730235</v>
      </c>
      <c r="AA91" s="12">
        <f t="shared" si="115"/>
        <v>-11142.16220843709</v>
      </c>
      <c r="AB91" s="12">
        <f t="shared" si="116"/>
        <v>0</v>
      </c>
      <c r="AC91" s="15">
        <f t="shared" si="117"/>
        <v>0</v>
      </c>
      <c r="AE91" t="s">
        <v>102</v>
      </c>
      <c r="AF91">
        <v>2012</v>
      </c>
      <c r="AG91" s="17">
        <v>-8616729.2799999993</v>
      </c>
      <c r="AH91" s="17">
        <v>26909.780000000002</v>
      </c>
      <c r="AI91" s="17">
        <v>-6049.91</v>
      </c>
      <c r="AJ91" s="17"/>
      <c r="AK91" s="17">
        <v>-8595869.4100000001</v>
      </c>
      <c r="AM91" s="31"/>
      <c r="AN91" s="31"/>
      <c r="AO91" s="32"/>
      <c r="AP91" s="32"/>
      <c r="AQ91" s="32"/>
      <c r="AR91" s="31"/>
    </row>
    <row r="92" spans="1:45" x14ac:dyDescent="0.25">
      <c r="A92" s="12">
        <f t="shared" si="47"/>
        <v>0</v>
      </c>
      <c r="B92" s="12">
        <v>566591.68999999994</v>
      </c>
      <c r="C92" s="63">
        <v>2012</v>
      </c>
      <c r="I92" t="s">
        <v>102</v>
      </c>
      <c r="J92">
        <v>2013</v>
      </c>
      <c r="K92" s="12">
        <v>272519.76999999996</v>
      </c>
      <c r="L92" s="12">
        <v>293774.90000000002</v>
      </c>
      <c r="M92" s="12">
        <v>297.02</v>
      </c>
      <c r="O92" s="12">
        <v>566591.68999999994</v>
      </c>
      <c r="Q92" s="19">
        <f t="shared" si="79"/>
        <v>0.48098088060557326</v>
      </c>
      <c r="R92" s="19">
        <f t="shared" si="80"/>
        <v>0.51849489709247243</v>
      </c>
      <c r="S92" s="19">
        <f t="shared" si="81"/>
        <v>5.2422230195434041E-4</v>
      </c>
      <c r="T92" s="19">
        <f t="shared" si="82"/>
        <v>0</v>
      </c>
      <c r="U92" s="15" cm="1">
        <f t="array" ref="U92">IFERROR(IF(SUM(ABS(Q92:T92))&gt;0,SUM(Q92:T92)-1,0),0)</f>
        <v>0</v>
      </c>
      <c r="W92" s="32">
        <v>-320301</v>
      </c>
      <c r="Y92" s="12">
        <f t="shared" si="113"/>
        <v>-154058.65703884573</v>
      </c>
      <c r="Z92" s="12">
        <f t="shared" si="114"/>
        <v>-166074.43403361601</v>
      </c>
      <c r="AA92" s="12">
        <f t="shared" si="115"/>
        <v>-167.9089275382772</v>
      </c>
      <c r="AB92" s="12">
        <f t="shared" si="116"/>
        <v>0</v>
      </c>
      <c r="AC92" s="15">
        <f t="shared" si="117"/>
        <v>0</v>
      </c>
      <c r="AE92" t="s">
        <v>102</v>
      </c>
      <c r="AF92">
        <v>2013</v>
      </c>
      <c r="AG92" s="17">
        <v>-116649.91</v>
      </c>
      <c r="AH92" s="17">
        <v>192000.72</v>
      </c>
      <c r="AI92" s="17">
        <v>-90.49</v>
      </c>
      <c r="AJ92" s="17"/>
      <c r="AK92" s="17">
        <v>75260.319999999992</v>
      </c>
      <c r="AM92" s="31"/>
      <c r="AN92" s="31"/>
      <c r="AO92" s="32"/>
      <c r="AP92" s="32"/>
      <c r="AQ92" s="32"/>
      <c r="AR92" s="31"/>
    </row>
    <row r="93" spans="1:45" x14ac:dyDescent="0.25">
      <c r="A93" s="12">
        <f t="shared" si="47"/>
        <v>0</v>
      </c>
      <c r="B93" s="12">
        <v>2299849.0499999998</v>
      </c>
      <c r="C93" s="63">
        <v>2013</v>
      </c>
      <c r="I93" t="s">
        <v>102</v>
      </c>
      <c r="J93">
        <v>2014</v>
      </c>
      <c r="K93" s="12">
        <v>2157738.0499999998</v>
      </c>
      <c r="M93" s="12">
        <v>46.39</v>
      </c>
      <c r="N93" s="12">
        <v>142064.61000000002</v>
      </c>
      <c r="O93" s="12">
        <v>2299849.0499999998</v>
      </c>
      <c r="Q93" s="19">
        <f t="shared" si="79"/>
        <v>0.93820855329613917</v>
      </c>
      <c r="R93" s="19">
        <f t="shared" si="80"/>
        <v>0</v>
      </c>
      <c r="S93" s="19">
        <f t="shared" si="81"/>
        <v>2.0170889041609057E-5</v>
      </c>
      <c r="T93" s="19">
        <f t="shared" si="82"/>
        <v>6.1771275814819247E-2</v>
      </c>
      <c r="U93" s="15" cm="1">
        <f t="array" ref="U93">IFERROR(IF(SUM(ABS(Q93:T93))&gt;0,SUM(Q93:T93)-1,0),0)</f>
        <v>0</v>
      </c>
      <c r="W93" s="32">
        <v>-1147168</v>
      </c>
      <c r="Y93" s="12">
        <f t="shared" si="113"/>
        <v>-1076282.8296676255</v>
      </c>
      <c r="Z93" s="12">
        <f t="shared" si="114"/>
        <v>0</v>
      </c>
      <c r="AA93" s="12">
        <f t="shared" si="115"/>
        <v>-23.13939844008458</v>
      </c>
      <c r="AB93" s="12">
        <f t="shared" si="116"/>
        <v>-70862.030933934569</v>
      </c>
      <c r="AC93" s="15">
        <f t="shared" si="117"/>
        <v>0</v>
      </c>
      <c r="AE93" t="s">
        <v>102</v>
      </c>
      <c r="AF93">
        <v>2014</v>
      </c>
      <c r="AG93" s="17">
        <v>-809982.03</v>
      </c>
      <c r="AH93" s="17"/>
      <c r="AI93" s="17">
        <v>-12.61</v>
      </c>
      <c r="AJ93" s="17">
        <v>-35282.840000000004</v>
      </c>
      <c r="AK93" s="17">
        <v>-845277.48</v>
      </c>
      <c r="AM93" s="31"/>
      <c r="AN93" s="31"/>
      <c r="AO93" s="32"/>
      <c r="AP93" s="32"/>
      <c r="AQ93" s="32"/>
      <c r="AR93" s="31"/>
    </row>
    <row r="94" spans="1:45" x14ac:dyDescent="0.25">
      <c r="A94" s="12">
        <f t="shared" si="47"/>
        <v>0</v>
      </c>
      <c r="B94" s="12">
        <v>3488662.1</v>
      </c>
      <c r="C94" s="63">
        <v>2014</v>
      </c>
      <c r="I94" t="s">
        <v>102</v>
      </c>
      <c r="J94">
        <v>2015</v>
      </c>
      <c r="K94" s="12">
        <v>3284586.3000000003</v>
      </c>
      <c r="L94" s="12">
        <v>85738.37</v>
      </c>
      <c r="M94" s="12">
        <v>-343.41</v>
      </c>
      <c r="N94" s="12">
        <v>118680.84000000001</v>
      </c>
      <c r="O94" s="12">
        <v>3488662.1</v>
      </c>
      <c r="Q94" s="19">
        <f t="shared" si="79"/>
        <v>0.94150313382313533</v>
      </c>
      <c r="R94" s="19">
        <f t="shared" si="80"/>
        <v>2.4576289575307393E-2</v>
      </c>
      <c r="S94" s="19">
        <f t="shared" si="81"/>
        <v>-9.843601648895719E-5</v>
      </c>
      <c r="T94" s="19">
        <f t="shared" si="82"/>
        <v>3.4019012618046331E-2</v>
      </c>
      <c r="U94" s="15" cm="1">
        <f t="array" ref="U94">IFERROR(IF(SUM(ABS(Q94:T94))&gt;0,SUM(Q94:T94)-1,0),0)</f>
        <v>2.2204460492503131E-16</v>
      </c>
      <c r="W94" s="32">
        <v>-1508118</v>
      </c>
      <c r="Y94" s="12">
        <f t="shared" si="113"/>
        <v>-1419897.8231750792</v>
      </c>
      <c r="Z94" s="12">
        <f t="shared" si="114"/>
        <v>-37063.944681733432</v>
      </c>
      <c r="AA94" s="12">
        <f t="shared" si="115"/>
        <v>148.45312831529313</v>
      </c>
      <c r="AB94" s="12">
        <f t="shared" si="116"/>
        <v>-51304.685271502793</v>
      </c>
      <c r="AC94" s="15">
        <f t="shared" si="117"/>
        <v>0</v>
      </c>
      <c r="AE94" t="s">
        <v>102</v>
      </c>
      <c r="AF94">
        <v>2015</v>
      </c>
      <c r="AG94" s="17">
        <v>-1074848.24</v>
      </c>
      <c r="AH94" s="17">
        <v>42898.25</v>
      </c>
      <c r="AI94" s="17">
        <v>83.27</v>
      </c>
      <c r="AJ94" s="17">
        <v>-26470.359999999997</v>
      </c>
      <c r="AK94" s="17">
        <v>-1058337.08</v>
      </c>
      <c r="AM94" s="31"/>
      <c r="AN94" s="31"/>
      <c r="AO94" s="32"/>
      <c r="AP94" s="32"/>
      <c r="AQ94" s="32"/>
      <c r="AR94" s="31"/>
    </row>
    <row r="95" spans="1:45" x14ac:dyDescent="0.25">
      <c r="A95" s="12">
        <f t="shared" si="47"/>
        <v>0</v>
      </c>
      <c r="B95" s="12">
        <v>11677920.85</v>
      </c>
      <c r="C95" s="63">
        <v>2015</v>
      </c>
      <c r="I95" t="s">
        <v>102</v>
      </c>
      <c r="J95">
        <v>2016</v>
      </c>
      <c r="K95" s="12">
        <v>10537359.93</v>
      </c>
      <c r="L95" s="12">
        <v>591289.26</v>
      </c>
      <c r="M95" s="12">
        <v>41478.81</v>
      </c>
      <c r="N95" s="12">
        <v>507792.85</v>
      </c>
      <c r="O95" s="12">
        <v>11677920.85</v>
      </c>
      <c r="Q95" s="19">
        <f t="shared" si="79"/>
        <v>0.90233185045093023</v>
      </c>
      <c r="R95" s="19">
        <f t="shared" si="80"/>
        <v>5.0633093646973985E-2</v>
      </c>
      <c r="S95" s="19">
        <f t="shared" si="81"/>
        <v>3.5519002511478744E-3</v>
      </c>
      <c r="T95" s="19">
        <f t="shared" si="82"/>
        <v>4.3483155650947916E-2</v>
      </c>
      <c r="U95" s="15" cm="1">
        <f t="array" ref="U95">IFERROR(IF(SUM(ABS(Q95:T95))&gt;0,SUM(Q95:T95)-1,0),0)</f>
        <v>0</v>
      </c>
      <c r="W95" s="32">
        <v>-4271677</v>
      </c>
      <c r="Y95" s="12">
        <f t="shared" si="113"/>
        <v>-3854470.2119386783</v>
      </c>
      <c r="Z95" s="12">
        <f t="shared" si="114"/>
        <v>-216288.22157062488</v>
      </c>
      <c r="AA95" s="12">
        <f t="shared" si="115"/>
        <v>-15172.570609122598</v>
      </c>
      <c r="AB95" s="12">
        <f t="shared" si="116"/>
        <v>-185745.99588157423</v>
      </c>
      <c r="AC95" s="15">
        <f t="shared" si="117"/>
        <v>0</v>
      </c>
      <c r="AE95" t="s">
        <v>102</v>
      </c>
      <c r="AF95">
        <v>2016</v>
      </c>
      <c r="AG95" s="17">
        <v>-2969469.1199999996</v>
      </c>
      <c r="AH95" s="17">
        <v>250196.45</v>
      </c>
      <c r="AI95" s="17">
        <v>-8912.18</v>
      </c>
      <c r="AJ95" s="17">
        <v>-100944.31000000001</v>
      </c>
      <c r="AK95" s="17">
        <v>-2829129.1599999997</v>
      </c>
      <c r="AM95" s="31"/>
      <c r="AN95" s="31"/>
      <c r="AO95" s="32"/>
      <c r="AP95" s="32"/>
      <c r="AQ95" s="32"/>
      <c r="AR95" s="31"/>
    </row>
    <row r="96" spans="1:45" x14ac:dyDescent="0.25">
      <c r="A96" s="12">
        <f t="shared" si="47"/>
        <v>0</v>
      </c>
      <c r="B96" s="12">
        <v>7960917.54</v>
      </c>
      <c r="C96" s="63">
        <v>2016</v>
      </c>
      <c r="I96" t="s">
        <v>102</v>
      </c>
      <c r="J96">
        <v>2017</v>
      </c>
      <c r="K96" s="12">
        <v>7780156.46</v>
      </c>
      <c r="L96" s="12">
        <v>148464.69</v>
      </c>
      <c r="N96" s="12">
        <v>32296.39</v>
      </c>
      <c r="O96" s="12">
        <v>7960917.54</v>
      </c>
      <c r="Q96" s="19">
        <f t="shared" si="79"/>
        <v>0.97729393890945893</v>
      </c>
      <c r="R96" s="19">
        <f t="shared" si="80"/>
        <v>1.864919329386748E-2</v>
      </c>
      <c r="S96" s="19">
        <f t="shared" si="81"/>
        <v>0</v>
      </c>
      <c r="T96" s="19">
        <f t="shared" si="82"/>
        <v>4.0568677966735982E-3</v>
      </c>
      <c r="U96" s="15" cm="1">
        <f t="array" ref="U96">IFERROR(IF(SUM(ABS(Q96:T96))&gt;0,SUM(Q96:T96)-1,0),0)</f>
        <v>0</v>
      </c>
      <c r="W96" s="32">
        <v>-2382550</v>
      </c>
      <c r="Y96" s="12">
        <f t="shared" si="113"/>
        <v>-2328451.6741487314</v>
      </c>
      <c r="Z96" s="12">
        <f t="shared" si="114"/>
        <v>-44432.635482303966</v>
      </c>
      <c r="AA96" s="12">
        <f t="shared" si="115"/>
        <v>0</v>
      </c>
      <c r="AB96" s="12">
        <f t="shared" si="116"/>
        <v>-9665.6903689646806</v>
      </c>
      <c r="AC96" s="15">
        <f t="shared" si="117"/>
        <v>0</v>
      </c>
      <c r="AE96" t="s">
        <v>102</v>
      </c>
      <c r="AF96">
        <v>2017</v>
      </c>
      <c r="AG96" s="17">
        <v>-1845620.3399999999</v>
      </c>
      <c r="AH96" s="17">
        <v>51414.100000000006</v>
      </c>
      <c r="AI96" s="17"/>
      <c r="AJ96" s="17">
        <v>-5634.66</v>
      </c>
      <c r="AK96" s="17">
        <v>-1799840.8999999997</v>
      </c>
      <c r="AM96" s="31"/>
      <c r="AN96" s="31"/>
      <c r="AO96" s="32"/>
      <c r="AP96" s="32"/>
      <c r="AQ96" s="32"/>
      <c r="AR96" s="31"/>
    </row>
    <row r="97" spans="1:45" x14ac:dyDescent="0.25">
      <c r="A97" s="12">
        <f t="shared" si="47"/>
        <v>0</v>
      </c>
      <c r="B97" s="12">
        <v>7093925.2699999996</v>
      </c>
      <c r="C97" s="63">
        <v>2017</v>
      </c>
      <c r="I97" t="s">
        <v>102</v>
      </c>
      <c r="J97">
        <v>2018</v>
      </c>
      <c r="K97" s="12">
        <v>4684524.1499999994</v>
      </c>
      <c r="L97" s="12">
        <v>27665.79</v>
      </c>
      <c r="N97" s="12">
        <v>2381735.33</v>
      </c>
      <c r="O97" s="12">
        <v>7093925.2699999996</v>
      </c>
      <c r="Q97" s="19">
        <f t="shared" si="79"/>
        <v>0.66035713257520678</v>
      </c>
      <c r="R97" s="19">
        <f t="shared" si="80"/>
        <v>3.8999269018237066E-3</v>
      </c>
      <c r="S97" s="19">
        <f t="shared" si="81"/>
        <v>0</v>
      </c>
      <c r="T97" s="19">
        <f t="shared" si="82"/>
        <v>0.33574294052296949</v>
      </c>
      <c r="U97" s="15" cm="1">
        <f t="array" ref="U97">IFERROR(IF(SUM(ABS(Q97:T97))&gt;0,SUM(Q97:T97)-1,0),0)</f>
        <v>0</v>
      </c>
      <c r="W97" s="32">
        <v>-1651258</v>
      </c>
      <c r="Y97" s="12">
        <f t="shared" si="113"/>
        <v>-1090419.9980218709</v>
      </c>
      <c r="Z97" s="12">
        <f t="shared" si="114"/>
        <v>-6439.7854960516097</v>
      </c>
      <c r="AA97" s="12">
        <f t="shared" si="115"/>
        <v>0</v>
      </c>
      <c r="AB97" s="12">
        <f t="shared" si="116"/>
        <v>-554398.21648207761</v>
      </c>
      <c r="AC97" s="15">
        <f t="shared" si="117"/>
        <v>0</v>
      </c>
      <c r="AE97" t="s">
        <v>102</v>
      </c>
      <c r="AF97">
        <v>2018</v>
      </c>
      <c r="AG97" s="17">
        <v>-898067.84</v>
      </c>
      <c r="AH97" s="17">
        <v>7455.7999999999993</v>
      </c>
      <c r="AI97" s="17"/>
      <c r="AJ97" s="17">
        <v>-351126.88999999996</v>
      </c>
      <c r="AK97" s="17">
        <v>-1241738.93</v>
      </c>
      <c r="AM97" s="31"/>
      <c r="AN97" s="31"/>
      <c r="AO97" s="32"/>
      <c r="AP97" s="32"/>
      <c r="AQ97" s="32"/>
      <c r="AR97" s="31"/>
    </row>
    <row r="98" spans="1:45" x14ac:dyDescent="0.25">
      <c r="A98" s="12">
        <f t="shared" si="47"/>
        <v>0</v>
      </c>
      <c r="B98" s="12">
        <v>9091677.0700000003</v>
      </c>
      <c r="C98" s="63">
        <v>2018</v>
      </c>
      <c r="I98" t="s">
        <v>102</v>
      </c>
      <c r="J98">
        <v>2019</v>
      </c>
      <c r="K98" s="12">
        <v>8532189.8200000003</v>
      </c>
      <c r="L98" s="12">
        <v>183667.86</v>
      </c>
      <c r="M98" s="12">
        <v>30715.23</v>
      </c>
      <c r="N98" s="12">
        <v>345104.16</v>
      </c>
      <c r="O98" s="12">
        <v>9091677.0700000003</v>
      </c>
      <c r="Q98" s="19">
        <f t="shared" si="79"/>
        <v>0.93846160112239885</v>
      </c>
      <c r="R98" s="19">
        <f t="shared" si="80"/>
        <v>2.0201758001948036E-2</v>
      </c>
      <c r="S98" s="19">
        <f t="shared" si="81"/>
        <v>3.3783899013914271E-3</v>
      </c>
      <c r="T98" s="19">
        <f t="shared" si="82"/>
        <v>3.795825097426167E-2</v>
      </c>
      <c r="U98" s="15" cm="1">
        <f t="array" ref="U98">IFERROR(IF(SUM(ABS(Q98:T98))&gt;0,SUM(Q98:T98)-1,0),0)</f>
        <v>-1.1102230246251565E-16</v>
      </c>
      <c r="W98" s="32">
        <v>-1511677</v>
      </c>
      <c r="Y98" s="12">
        <f t="shared" si="113"/>
        <v>-1418650.8177999046</v>
      </c>
      <c r="Z98" s="12">
        <f t="shared" si="114"/>
        <v>-30538.5329311108</v>
      </c>
      <c r="AA98" s="12">
        <f t="shared" si="115"/>
        <v>-5107.0343109656887</v>
      </c>
      <c r="AB98" s="12">
        <f t="shared" si="116"/>
        <v>-57380.614958018959</v>
      </c>
      <c r="AC98" s="15">
        <f t="shared" si="117"/>
        <v>0</v>
      </c>
      <c r="AE98" t="s">
        <v>102</v>
      </c>
      <c r="AF98">
        <v>2019</v>
      </c>
      <c r="AG98" s="17">
        <v>-1225088.78</v>
      </c>
      <c r="AH98" s="17">
        <v>35336.449999999997</v>
      </c>
      <c r="AI98" s="17">
        <v>-3756.48</v>
      </c>
      <c r="AJ98" s="17">
        <v>-40287.5</v>
      </c>
      <c r="AK98" s="17">
        <v>-1233796.31</v>
      </c>
      <c r="AM98" s="31"/>
      <c r="AN98" s="31"/>
      <c r="AO98" s="32"/>
      <c r="AP98" s="32"/>
      <c r="AQ98" s="32"/>
      <c r="AR98" s="31"/>
    </row>
    <row r="99" spans="1:45" x14ac:dyDescent="0.25">
      <c r="A99" s="12">
        <f t="shared" ref="A99:A120" si="118">O99-B99</f>
        <v>0</v>
      </c>
      <c r="B99" s="12">
        <v>11803617.890000001</v>
      </c>
      <c r="C99" s="63">
        <v>2019</v>
      </c>
      <c r="I99" t="s">
        <v>102</v>
      </c>
      <c r="J99">
        <v>2020</v>
      </c>
      <c r="K99" s="12">
        <v>10682711.279999999</v>
      </c>
      <c r="N99" s="12">
        <v>1120906.6099999999</v>
      </c>
      <c r="O99" s="12">
        <v>11803617.889999999</v>
      </c>
      <c r="Q99" s="19">
        <f t="shared" si="79"/>
        <v>0.90503703013381775</v>
      </c>
      <c r="R99" s="19">
        <f t="shared" si="80"/>
        <v>0</v>
      </c>
      <c r="S99" s="19">
        <f t="shared" si="81"/>
        <v>0</v>
      </c>
      <c r="T99" s="19">
        <f t="shared" si="82"/>
        <v>9.4962969866182273E-2</v>
      </c>
      <c r="U99" s="15" cm="1">
        <f t="array" ref="U99">IFERROR(IF(SUM(ABS(Q99:T99))&gt;0,SUM(Q99:T99)-1,0),0)</f>
        <v>0</v>
      </c>
      <c r="W99" s="32">
        <v>-1177532</v>
      </c>
      <c r="Y99" s="12">
        <f t="shared" si="113"/>
        <v>-1065710.0641675347</v>
      </c>
      <c r="Z99" s="12">
        <f t="shared" si="114"/>
        <v>0</v>
      </c>
      <c r="AA99" s="12">
        <f t="shared" si="115"/>
        <v>0</v>
      </c>
      <c r="AB99" s="12">
        <f t="shared" si="116"/>
        <v>-111821.93583246534</v>
      </c>
      <c r="AC99" s="15">
        <f t="shared" si="117"/>
        <v>0</v>
      </c>
      <c r="AE99" t="s">
        <v>102</v>
      </c>
      <c r="AF99">
        <v>2020</v>
      </c>
      <c r="AG99" s="17">
        <v>-972417.71000000008</v>
      </c>
      <c r="AH99" s="17"/>
      <c r="AI99" s="17"/>
      <c r="AJ99" s="17">
        <v>-88845.97</v>
      </c>
      <c r="AK99" s="17">
        <v>-1061263.6800000002</v>
      </c>
      <c r="AM99" s="31"/>
      <c r="AN99" s="31"/>
      <c r="AO99" s="32"/>
      <c r="AP99" s="32"/>
      <c r="AQ99" s="32"/>
      <c r="AR99" s="31"/>
    </row>
    <row r="100" spans="1:45" x14ac:dyDescent="0.25">
      <c r="A100" s="12">
        <f>O100-B100</f>
        <v>0</v>
      </c>
      <c r="B100" s="12">
        <v>14261565.9</v>
      </c>
      <c r="C100" s="63">
        <v>2020</v>
      </c>
      <c r="I100" t="s">
        <v>102</v>
      </c>
      <c r="J100">
        <v>2021</v>
      </c>
      <c r="K100" s="12">
        <v>12920945.410000002</v>
      </c>
      <c r="N100" s="12">
        <v>1340620.49</v>
      </c>
      <c r="O100" s="12">
        <v>14261565.900000002</v>
      </c>
      <c r="Q100" s="19">
        <f t="shared" si="79"/>
        <v>0.90599766537558124</v>
      </c>
      <c r="R100" s="19">
        <f t="shared" si="80"/>
        <v>0</v>
      </c>
      <c r="S100" s="19">
        <f t="shared" si="81"/>
        <v>0</v>
      </c>
      <c r="T100" s="19">
        <f t="shared" si="82"/>
        <v>9.4002334624418746E-2</v>
      </c>
      <c r="U100" s="15" cm="1">
        <f t="array" ref="U100">IFERROR(IF(SUM(ABS(Q100:T100))&gt;0,SUM(Q100:T100)-1,0),0)</f>
        <v>0</v>
      </c>
      <c r="W100" s="32">
        <v>-474198</v>
      </c>
      <c r="Y100" s="12">
        <f t="shared" si="113"/>
        <v>-429622.28092576988</v>
      </c>
      <c r="Z100" s="12">
        <f t="shared" si="114"/>
        <v>0</v>
      </c>
      <c r="AA100" s="12">
        <f t="shared" si="115"/>
        <v>0</v>
      </c>
      <c r="AB100" s="12">
        <f t="shared" si="116"/>
        <v>-44575.719074230117</v>
      </c>
      <c r="AC100" s="15">
        <f t="shared" si="117"/>
        <v>0</v>
      </c>
      <c r="AE100" t="s">
        <v>102</v>
      </c>
      <c r="AF100">
        <v>2021</v>
      </c>
      <c r="AG100" s="17">
        <v>-416862.1</v>
      </c>
      <c r="AH100" s="17"/>
      <c r="AI100" s="17"/>
      <c r="AJ100" s="17">
        <v>-41061.770000000004</v>
      </c>
      <c r="AK100" s="17">
        <v>-457923.87</v>
      </c>
      <c r="AM100" s="31"/>
      <c r="AN100" s="31"/>
      <c r="AO100" s="32"/>
      <c r="AP100" s="32"/>
      <c r="AQ100" s="32"/>
      <c r="AR100" s="31"/>
    </row>
    <row r="101" spans="1:45" x14ac:dyDescent="0.25">
      <c r="C101" s="67">
        <v>2021</v>
      </c>
      <c r="I101" t="s">
        <v>118</v>
      </c>
      <c r="J101"/>
      <c r="K101" s="12">
        <v>81917292.539999992</v>
      </c>
      <c r="L101" s="12">
        <v>1719239.96</v>
      </c>
      <c r="M101" s="12">
        <v>3711959.92</v>
      </c>
      <c r="N101" s="12">
        <v>6056379.790000001</v>
      </c>
      <c r="O101" s="12">
        <v>93404872.209999993</v>
      </c>
      <c r="Q101" s="19" t="str">
        <f t="shared" ref="Q101:Q132" si="119">IF($J101="","",K101/$O101)</f>
        <v/>
      </c>
      <c r="R101" s="19" t="str">
        <f t="shared" ref="R101:R132" si="120">IF($J101="","",L101/$O101)</f>
        <v/>
      </c>
      <c r="S101" s="19" t="str">
        <f t="shared" ref="S101:S132" si="121">IF($J101="","",M101/$O101)</f>
        <v/>
      </c>
      <c r="T101" s="19" t="str">
        <f t="shared" ref="T101:T132" si="122">IF($J101="","",N101/$O101)</f>
        <v/>
      </c>
      <c r="U101" s="15" cm="1">
        <f t="array" ref="U101">IFERROR(IF(SUM(ABS(Q101:T101))&gt;0,SUM(Q101:T101)-1,0),0)</f>
        <v>0</v>
      </c>
      <c r="W101" s="29">
        <v>-31936150.390000001</v>
      </c>
      <c r="X101" s="35">
        <f>SUM(W86:W100)-W101</f>
        <v>0.39000000059604645</v>
      </c>
      <c r="Y101" s="33">
        <f>SUBTOTAL(9,Y86:Y100)</f>
        <v>-26716486.089638218</v>
      </c>
      <c r="Z101" s="33">
        <f t="shared" ref="Z101:AB101" si="123">SUBTOTAL(9,Z86:Z100)</f>
        <v>-805262.24119198823</v>
      </c>
      <c r="AA101" s="33">
        <f t="shared" si="123"/>
        <v>-3266338.5098854876</v>
      </c>
      <c r="AB101" s="33">
        <f t="shared" si="123"/>
        <v>-1148063.1592843002</v>
      </c>
      <c r="AC101" s="34">
        <f>SUM(Y101:AB101)-W101</f>
        <v>0.39000000804662704</v>
      </c>
      <c r="AE101" t="s">
        <v>118</v>
      </c>
      <c r="AF101"/>
      <c r="AG101" s="17">
        <v>-21252883.239999998</v>
      </c>
      <c r="AH101" s="17">
        <v>931747.89</v>
      </c>
      <c r="AI101" s="17">
        <v>-2375965.6400000006</v>
      </c>
      <c r="AJ101" s="17">
        <v>-739049.3899999999</v>
      </c>
      <c r="AK101" s="17">
        <v>-23436150.379999995</v>
      </c>
      <c r="AL101" s="30">
        <f>-W101+AG101</f>
        <v>10683267.150000002</v>
      </c>
      <c r="AM101" s="10" t="str">
        <f>AE100</f>
        <v>397000</v>
      </c>
      <c r="AN101" s="27">
        <f>Y101-AG101</f>
        <v>-5463602.8496382199</v>
      </c>
      <c r="AO101" s="27">
        <f t="shared" ref="AO101" si="124">Z101-AH101</f>
        <v>-1737010.1311919882</v>
      </c>
      <c r="AP101" s="27">
        <f t="shared" ref="AP101" si="125">AA101-AI101</f>
        <v>-890372.86988548702</v>
      </c>
      <c r="AQ101" s="27">
        <f t="shared" ref="AQ101" si="126">AB101-AJ101</f>
        <v>-409013.76928430027</v>
      </c>
      <c r="AR101" s="34">
        <f>AK101+SUM(AN101:AQ101)-W101</f>
        <v>0.39000000804662704</v>
      </c>
      <c r="AS101" s="30">
        <f>SUM(AN101:AQ101)</f>
        <v>-8499999.6199999955</v>
      </c>
    </row>
    <row r="102" spans="1:45" x14ac:dyDescent="0.25">
      <c r="A102" s="98">
        <f>O102-B102</f>
        <v>584040.54</v>
      </c>
      <c r="B102" s="12">
        <v>6909282.9199999999</v>
      </c>
      <c r="C102" s="97">
        <v>2018</v>
      </c>
      <c r="D102" s="135" t="s">
        <v>137</v>
      </c>
      <c r="E102" s="136"/>
      <c r="F102" s="136"/>
      <c r="G102" s="136"/>
      <c r="H102" s="97"/>
      <c r="I102" t="s">
        <v>103</v>
      </c>
      <c r="J102">
        <v>2018</v>
      </c>
      <c r="N102" s="12">
        <v>7493323.46</v>
      </c>
      <c r="O102" s="12">
        <v>7493323.46</v>
      </c>
      <c r="Q102" s="19">
        <f t="shared" si="119"/>
        <v>0</v>
      </c>
      <c r="R102" s="19">
        <f t="shared" si="120"/>
        <v>0</v>
      </c>
      <c r="S102" s="19">
        <f t="shared" si="121"/>
        <v>0</v>
      </c>
      <c r="T102" s="19">
        <f t="shared" si="122"/>
        <v>1</v>
      </c>
      <c r="U102" s="15" cm="1">
        <f t="array" ref="U102">IFERROR(IF(SUM(ABS(Q102:T102))&gt;0,SUM(Q102:T102)-1,0),0)</f>
        <v>0</v>
      </c>
      <c r="W102" s="51">
        <v>-1627524</v>
      </c>
      <c r="Y102" s="12">
        <f t="shared" ref="Y102:Y103" si="127">$W102*Q102</f>
        <v>0</v>
      </c>
      <c r="Z102" s="12">
        <f t="shared" ref="Z102:Z103" si="128">$W102*R102</f>
        <v>0</v>
      </c>
      <c r="AA102" s="12">
        <f t="shared" ref="AA102:AA103" si="129">$W102*S102</f>
        <v>0</v>
      </c>
      <c r="AB102" s="12">
        <f t="shared" ref="AB102:AB103" si="130">$W102*T102</f>
        <v>-1627524</v>
      </c>
      <c r="AC102" s="15">
        <f t="shared" ref="AC102:AC103" si="131">SUM(Y102:AB102)-W102</f>
        <v>0</v>
      </c>
      <c r="AE102" t="s">
        <v>103</v>
      </c>
      <c r="AF102">
        <v>2018</v>
      </c>
      <c r="AG102" s="17"/>
      <c r="AH102" s="17"/>
      <c r="AI102" s="17"/>
      <c r="AJ102" s="17">
        <v>-1189362.03</v>
      </c>
      <c r="AK102" s="17">
        <v>-1189362.03</v>
      </c>
      <c r="AM102" s="31"/>
      <c r="AN102" s="31"/>
      <c r="AO102" s="32"/>
      <c r="AP102" s="32"/>
      <c r="AQ102" s="32"/>
      <c r="AR102" s="31"/>
    </row>
    <row r="103" spans="1:45" x14ac:dyDescent="0.25">
      <c r="A103" s="12">
        <f t="shared" si="118"/>
        <v>0</v>
      </c>
      <c r="B103" s="12">
        <v>37188.639999999999</v>
      </c>
      <c r="C103" s="66">
        <v>2020</v>
      </c>
      <c r="D103" s="137"/>
      <c r="E103" s="137"/>
      <c r="F103" s="137"/>
      <c r="G103" s="137"/>
      <c r="H103" s="100"/>
      <c r="I103" t="s">
        <v>103</v>
      </c>
      <c r="J103">
        <v>2020</v>
      </c>
      <c r="N103" s="12">
        <v>37188.639999999999</v>
      </c>
      <c r="O103" s="12">
        <v>37188.639999999999</v>
      </c>
      <c r="Q103" s="19">
        <f t="shared" si="119"/>
        <v>0</v>
      </c>
      <c r="R103" s="19">
        <f t="shared" si="120"/>
        <v>0</v>
      </c>
      <c r="S103" s="19">
        <f t="shared" si="121"/>
        <v>0</v>
      </c>
      <c r="T103" s="19">
        <f t="shared" si="122"/>
        <v>1</v>
      </c>
      <c r="U103" s="15" cm="1">
        <f t="array" ref="U103">IFERROR(IF(SUM(ABS(Q103:T103))&gt;0,SUM(Q103:T103)-1,0),0)</f>
        <v>0</v>
      </c>
      <c r="W103" s="51">
        <v>-3710</v>
      </c>
      <c r="Y103" s="12">
        <f t="shared" si="127"/>
        <v>0</v>
      </c>
      <c r="Z103" s="12">
        <f t="shared" si="128"/>
        <v>0</v>
      </c>
      <c r="AA103" s="12">
        <f t="shared" si="129"/>
        <v>0</v>
      </c>
      <c r="AB103" s="12">
        <f t="shared" si="130"/>
        <v>-3710</v>
      </c>
      <c r="AC103" s="15">
        <f t="shared" si="131"/>
        <v>0</v>
      </c>
      <c r="AE103" t="s">
        <v>103</v>
      </c>
      <c r="AF103">
        <v>2020</v>
      </c>
      <c r="AG103" s="17"/>
      <c r="AH103" s="17"/>
      <c r="AI103" s="17"/>
      <c r="AJ103" s="17">
        <v>-3083.25</v>
      </c>
      <c r="AK103" s="17">
        <v>-3083.25</v>
      </c>
      <c r="AM103" s="31"/>
      <c r="AN103" s="31"/>
      <c r="AO103" s="32"/>
      <c r="AP103" s="32"/>
      <c r="AQ103" s="32"/>
      <c r="AR103" s="31"/>
    </row>
    <row r="104" spans="1:45" x14ac:dyDescent="0.25">
      <c r="B104" s="98">
        <v>584040.54</v>
      </c>
      <c r="C104" s="66">
        <v>2021</v>
      </c>
      <c r="D104" s="67"/>
      <c r="E104" s="67"/>
      <c r="F104" s="67"/>
      <c r="G104" s="67"/>
      <c r="I104" t="s">
        <v>119</v>
      </c>
      <c r="J104"/>
      <c r="N104" s="12">
        <v>7530512.0999999996</v>
      </c>
      <c r="O104" s="12">
        <v>7530512.0999999996</v>
      </c>
      <c r="Q104" s="19" t="str">
        <f t="shared" si="119"/>
        <v/>
      </c>
      <c r="R104" s="19" t="str">
        <f t="shared" si="120"/>
        <v/>
      </c>
      <c r="S104" s="19" t="str">
        <f t="shared" si="121"/>
        <v/>
      </c>
      <c r="T104" s="19" t="str">
        <f t="shared" si="122"/>
        <v/>
      </c>
      <c r="U104" s="15" cm="1">
        <f t="array" ref="U104">IFERROR(IF(SUM(ABS(Q104:T104))&gt;0,SUM(Q104:T104)-1,0),0)</f>
        <v>0</v>
      </c>
      <c r="W104" s="29">
        <v>-1631234.31</v>
      </c>
      <c r="X104" s="35">
        <f>SUM(W102:W103)-W104</f>
        <v>0.31000000005587935</v>
      </c>
      <c r="Y104" s="33">
        <f>SUBTOTAL(9,Y102:Y103)</f>
        <v>0</v>
      </c>
      <c r="Z104" s="33">
        <f t="shared" ref="Z104:AB104" si="132">SUBTOTAL(9,Z102:Z103)</f>
        <v>0</v>
      </c>
      <c r="AA104" s="33">
        <f t="shared" si="132"/>
        <v>0</v>
      </c>
      <c r="AB104" s="33">
        <f t="shared" si="132"/>
        <v>-1631234</v>
      </c>
      <c r="AC104" s="34">
        <f>SUM(Y104:AB104)-W104</f>
        <v>0.31000000005587935</v>
      </c>
      <c r="AE104" t="s">
        <v>119</v>
      </c>
      <c r="AF104"/>
      <c r="AG104" s="17"/>
      <c r="AH104" s="17"/>
      <c r="AI104" s="17"/>
      <c r="AJ104" s="17">
        <v>-1192445.28</v>
      </c>
      <c r="AK104" s="17">
        <v>-1192445.28</v>
      </c>
      <c r="AL104" s="30">
        <f>-W104+AG104</f>
        <v>1631234.31</v>
      </c>
      <c r="AM104" s="10" t="str">
        <f>AE103</f>
        <v>397121</v>
      </c>
      <c r="AN104" s="27">
        <f>Y104-AG104</f>
        <v>0</v>
      </c>
      <c r="AO104" s="27">
        <f t="shared" ref="AO104" si="133">Z104-AH104</f>
        <v>0</v>
      </c>
      <c r="AP104" s="27">
        <f t="shared" ref="AP104" si="134">AA104-AI104</f>
        <v>0</v>
      </c>
      <c r="AQ104" s="27">
        <f t="shared" ref="AQ104" si="135">AB104-AJ104</f>
        <v>-438788.72</v>
      </c>
      <c r="AR104" s="34">
        <f>AK104+SUM(AN104:AQ104)-W104</f>
        <v>0.31000000005587935</v>
      </c>
      <c r="AS104" s="30">
        <f>SUM(AN104:AQ104)</f>
        <v>-438788.72</v>
      </c>
    </row>
    <row r="105" spans="1:45" ht="15" customHeight="1" x14ac:dyDescent="0.25">
      <c r="A105" s="12">
        <f t="shared" si="118"/>
        <v>-1214627.0900000001</v>
      </c>
      <c r="B105" s="54">
        <v>1666734.57</v>
      </c>
      <c r="C105" s="95">
        <v>2012</v>
      </c>
      <c r="D105" s="134" t="s">
        <v>138</v>
      </c>
      <c r="E105" s="134"/>
      <c r="F105" s="134"/>
      <c r="G105" s="134"/>
      <c r="H105" s="90"/>
      <c r="I105" t="s">
        <v>104</v>
      </c>
      <c r="J105">
        <v>2012</v>
      </c>
      <c r="K105" s="12">
        <v>233805.34</v>
      </c>
      <c r="L105" s="12">
        <v>218302.14</v>
      </c>
      <c r="O105" s="12">
        <v>452107.48</v>
      </c>
      <c r="Q105" s="19">
        <f t="shared" si="119"/>
        <v>0.51714548053927356</v>
      </c>
      <c r="R105" s="19">
        <f t="shared" si="120"/>
        <v>0.48285451946072649</v>
      </c>
      <c r="S105" s="19">
        <f t="shared" si="121"/>
        <v>0</v>
      </c>
      <c r="T105" s="19">
        <f t="shared" si="122"/>
        <v>0</v>
      </c>
      <c r="U105" s="15" cm="1">
        <f t="array" ref="U105">IFERROR(IF(SUM(ABS(Q105:T105))&gt;0,SUM(Q105:T105)-1,0),0)</f>
        <v>0</v>
      </c>
      <c r="W105" s="51">
        <v>-1506932</v>
      </c>
      <c r="Y105" s="12">
        <f t="shared" ref="Y105:Y110" si="136">$W105*Q105</f>
        <v>-779303.07328000863</v>
      </c>
      <c r="Z105" s="12">
        <f t="shared" ref="Z105:Z110" si="137">$W105*R105</f>
        <v>-727628.92671999149</v>
      </c>
      <c r="AA105" s="12">
        <f t="shared" ref="AA105:AA110" si="138">$W105*S105</f>
        <v>0</v>
      </c>
      <c r="AB105" s="12">
        <f t="shared" ref="AB105:AB110" si="139">$W105*T105</f>
        <v>0</v>
      </c>
      <c r="AC105" s="15">
        <f t="shared" ref="AC105:AC110" si="140">SUM(Y105:AB105)-W105</f>
        <v>0</v>
      </c>
      <c r="AE105" t="s">
        <v>104</v>
      </c>
      <c r="AF105">
        <v>2012</v>
      </c>
      <c r="AG105" s="17">
        <v>-233805.34</v>
      </c>
      <c r="AH105" s="17">
        <v>-1042650.73</v>
      </c>
      <c r="AI105" s="17"/>
      <c r="AJ105" s="17"/>
      <c r="AK105" s="17">
        <v>-1276456.07</v>
      </c>
      <c r="AL105" s="30"/>
      <c r="AM105" s="31"/>
      <c r="AN105" s="31"/>
      <c r="AO105" s="32"/>
      <c r="AP105" s="32"/>
      <c r="AQ105" s="32"/>
      <c r="AR105" s="31"/>
    </row>
    <row r="106" spans="1:45" x14ac:dyDescent="0.25">
      <c r="A106" s="12">
        <f t="shared" si="118"/>
        <v>-84824.969999999972</v>
      </c>
      <c r="B106" s="44">
        <v>746353.99</v>
      </c>
      <c r="C106" s="96">
        <v>2016</v>
      </c>
      <c r="D106" s="134"/>
      <c r="E106" s="134"/>
      <c r="F106" s="134"/>
      <c r="G106" s="134"/>
      <c r="I106" t="s">
        <v>104</v>
      </c>
      <c r="J106">
        <v>2016</v>
      </c>
      <c r="K106" s="12">
        <v>661529.02</v>
      </c>
      <c r="O106" s="12">
        <v>661529.02</v>
      </c>
      <c r="Q106" s="19">
        <f t="shared" si="119"/>
        <v>1</v>
      </c>
      <c r="R106" s="19">
        <f t="shared" si="120"/>
        <v>0</v>
      </c>
      <c r="S106" s="19">
        <f t="shared" si="121"/>
        <v>0</v>
      </c>
      <c r="T106" s="19">
        <f t="shared" si="122"/>
        <v>0</v>
      </c>
      <c r="U106" s="15" cm="1">
        <f t="array" ref="U106">IFERROR(IF(SUM(ABS(Q106:T106))&gt;0,SUM(Q106:T106)-1,0),0)</f>
        <v>0</v>
      </c>
      <c r="W106" s="51">
        <v>-404526</v>
      </c>
      <c r="Y106" s="12">
        <f t="shared" si="136"/>
        <v>-404526</v>
      </c>
      <c r="Z106" s="12">
        <f t="shared" si="137"/>
        <v>0</v>
      </c>
      <c r="AA106" s="12">
        <f t="shared" si="138"/>
        <v>0</v>
      </c>
      <c r="AB106" s="12">
        <f t="shared" si="139"/>
        <v>0</v>
      </c>
      <c r="AC106" s="15">
        <f t="shared" si="140"/>
        <v>0</v>
      </c>
      <c r="AE106" t="s">
        <v>104</v>
      </c>
      <c r="AF106">
        <v>2016</v>
      </c>
      <c r="AG106" s="17">
        <v>-661529.02</v>
      </c>
      <c r="AH106" s="17"/>
      <c r="AI106" s="17"/>
      <c r="AJ106" s="17"/>
      <c r="AK106" s="17">
        <v>-661529.02</v>
      </c>
      <c r="AL106" s="30"/>
      <c r="AM106" s="31"/>
      <c r="AN106" s="31"/>
      <c r="AO106" s="32"/>
      <c r="AP106" s="32"/>
      <c r="AQ106" s="32"/>
      <c r="AR106" s="31"/>
    </row>
    <row r="107" spans="1:45" x14ac:dyDescent="0.25">
      <c r="A107" s="12">
        <f t="shared" si="118"/>
        <v>-422469.55000000005</v>
      </c>
      <c r="B107" s="44">
        <v>620616.92000000004</v>
      </c>
      <c r="C107" s="96">
        <v>2018</v>
      </c>
      <c r="D107" s="134"/>
      <c r="E107" s="134"/>
      <c r="F107" s="134"/>
      <c r="G107" s="134"/>
      <c r="I107" t="s">
        <v>104</v>
      </c>
      <c r="J107">
        <v>2018</v>
      </c>
      <c r="K107" s="12">
        <v>198147.37</v>
      </c>
      <c r="O107" s="12">
        <v>198147.37</v>
      </c>
      <c r="Q107" s="19">
        <f t="shared" si="119"/>
        <v>1</v>
      </c>
      <c r="R107" s="19">
        <f t="shared" si="120"/>
        <v>0</v>
      </c>
      <c r="S107" s="19">
        <f t="shared" si="121"/>
        <v>0</v>
      </c>
      <c r="T107" s="19">
        <f t="shared" si="122"/>
        <v>0</v>
      </c>
      <c r="U107" s="15" cm="1">
        <f t="array" ref="U107">IFERROR(IF(SUM(ABS(Q107:T107))&gt;0,SUM(Q107:T107)-1,0),0)</f>
        <v>0</v>
      </c>
      <c r="W107" s="51">
        <v>-206726</v>
      </c>
      <c r="Y107" s="12">
        <f t="shared" si="136"/>
        <v>-206726</v>
      </c>
      <c r="Z107" s="12">
        <f t="shared" si="137"/>
        <v>0</v>
      </c>
      <c r="AA107" s="12">
        <f t="shared" si="138"/>
        <v>0</v>
      </c>
      <c r="AB107" s="12">
        <f t="shared" si="139"/>
        <v>0</v>
      </c>
      <c r="AC107" s="15">
        <f t="shared" si="140"/>
        <v>0</v>
      </c>
      <c r="AE107" t="s">
        <v>104</v>
      </c>
      <c r="AF107">
        <v>2018</v>
      </c>
      <c r="AG107" s="17">
        <v>-196942.2</v>
      </c>
      <c r="AH107" s="17"/>
      <c r="AI107" s="17"/>
      <c r="AJ107" s="17"/>
      <c r="AK107" s="17">
        <v>-196942.2</v>
      </c>
      <c r="AL107" s="30"/>
      <c r="AM107" s="11"/>
      <c r="AN107" s="32"/>
      <c r="AO107" s="32"/>
      <c r="AP107" s="32"/>
      <c r="AQ107" s="32"/>
      <c r="AR107" s="35"/>
    </row>
    <row r="108" spans="1:45" x14ac:dyDescent="0.25">
      <c r="A108" s="12">
        <f t="shared" si="118"/>
        <v>1579090.88</v>
      </c>
      <c r="B108" s="44">
        <v>165228.01999999999</v>
      </c>
      <c r="C108" s="96">
        <v>2019</v>
      </c>
      <c r="D108" s="134"/>
      <c r="E108" s="134"/>
      <c r="F108" s="134"/>
      <c r="G108" s="134"/>
      <c r="I108" t="s">
        <v>104</v>
      </c>
      <c r="J108">
        <v>2019</v>
      </c>
      <c r="K108" s="12">
        <v>1744318.9</v>
      </c>
      <c r="O108" s="12">
        <v>1744318.9</v>
      </c>
      <c r="Q108" s="19">
        <f t="shared" si="119"/>
        <v>1</v>
      </c>
      <c r="R108" s="19">
        <f t="shared" si="120"/>
        <v>0</v>
      </c>
      <c r="S108" s="19">
        <f t="shared" si="121"/>
        <v>0</v>
      </c>
      <c r="T108" s="19">
        <f t="shared" si="122"/>
        <v>0</v>
      </c>
      <c r="U108" s="15" cm="1">
        <f t="array" ref="U108">IFERROR(IF(SUM(ABS(Q108:T108))&gt;0,SUM(Q108:T108)-1,0),0)</f>
        <v>0</v>
      </c>
      <c r="W108" s="51">
        <v>-39312</v>
      </c>
      <c r="Y108" s="12">
        <f t="shared" si="136"/>
        <v>-39312</v>
      </c>
      <c r="Z108" s="12">
        <f t="shared" si="137"/>
        <v>0</v>
      </c>
      <c r="AA108" s="12">
        <f t="shared" si="138"/>
        <v>0</v>
      </c>
      <c r="AB108" s="12">
        <f t="shared" si="139"/>
        <v>0</v>
      </c>
      <c r="AC108" s="15">
        <f t="shared" si="140"/>
        <v>0</v>
      </c>
      <c r="AE108" t="s">
        <v>104</v>
      </c>
      <c r="AF108">
        <v>2019</v>
      </c>
      <c r="AG108" s="17">
        <v>-1488959.35</v>
      </c>
      <c r="AH108" s="17"/>
      <c r="AI108" s="17"/>
      <c r="AJ108" s="17"/>
      <c r="AK108" s="17">
        <v>-1488959.35</v>
      </c>
      <c r="AL108" s="30"/>
      <c r="AM108" s="31"/>
      <c r="AN108" s="31"/>
      <c r="AO108" s="32"/>
      <c r="AP108" s="32"/>
      <c r="AQ108" s="32"/>
      <c r="AR108" s="31"/>
    </row>
    <row r="109" spans="1:45" x14ac:dyDescent="0.25">
      <c r="A109" s="12">
        <f t="shared" si="118"/>
        <v>-122418.08000000002</v>
      </c>
      <c r="B109" s="44">
        <v>292720.71000000002</v>
      </c>
      <c r="C109" s="96">
        <v>2020</v>
      </c>
      <c r="D109" s="134"/>
      <c r="E109" s="134"/>
      <c r="F109" s="134"/>
      <c r="G109" s="134"/>
      <c r="I109" t="s">
        <v>104</v>
      </c>
      <c r="J109">
        <v>2020</v>
      </c>
      <c r="K109" s="12">
        <v>170302.63</v>
      </c>
      <c r="O109" s="12">
        <v>170302.63</v>
      </c>
      <c r="Q109" s="19">
        <f t="shared" si="119"/>
        <v>1</v>
      </c>
      <c r="R109" s="19">
        <f t="shared" si="120"/>
        <v>0</v>
      </c>
      <c r="S109" s="19">
        <f t="shared" si="121"/>
        <v>0</v>
      </c>
      <c r="T109" s="19">
        <f t="shared" si="122"/>
        <v>0</v>
      </c>
      <c r="U109" s="15" cm="1">
        <f t="array" ref="U109">IFERROR(IF(SUM(ABS(Q109:T109))&gt;0,SUM(Q109:T109)-1,0),0)</f>
        <v>0</v>
      </c>
      <c r="W109" s="51">
        <v>-41788</v>
      </c>
      <c r="Y109" s="12">
        <f t="shared" si="136"/>
        <v>-41788</v>
      </c>
      <c r="Z109" s="12">
        <f t="shared" si="137"/>
        <v>0</v>
      </c>
      <c r="AA109" s="12">
        <f t="shared" si="138"/>
        <v>0</v>
      </c>
      <c r="AB109" s="12">
        <f t="shared" si="139"/>
        <v>0</v>
      </c>
      <c r="AC109" s="15">
        <f t="shared" si="140"/>
        <v>0</v>
      </c>
      <c r="AE109" t="s">
        <v>104</v>
      </c>
      <c r="AF109">
        <v>2020</v>
      </c>
      <c r="AG109" s="17">
        <v>-67110.720000000001</v>
      </c>
      <c r="AH109" s="17"/>
      <c r="AI109" s="17"/>
      <c r="AJ109" s="17"/>
      <c r="AK109" s="17">
        <v>-67110.720000000001</v>
      </c>
      <c r="AL109" s="30"/>
      <c r="AM109" s="31"/>
      <c r="AN109" s="31"/>
      <c r="AO109" s="32"/>
      <c r="AP109" s="32"/>
      <c r="AQ109" s="32"/>
      <c r="AR109" s="31"/>
    </row>
    <row r="110" spans="1:45" x14ac:dyDescent="0.25">
      <c r="A110" s="12">
        <f t="shared" si="118"/>
        <v>287646.10000000003</v>
      </c>
      <c r="B110" s="44">
        <v>2871.6</v>
      </c>
      <c r="C110" s="96">
        <v>2021</v>
      </c>
      <c r="D110" s="134"/>
      <c r="E110" s="134"/>
      <c r="F110" s="134"/>
      <c r="G110" s="134"/>
      <c r="I110" t="s">
        <v>104</v>
      </c>
      <c r="J110">
        <v>2021</v>
      </c>
      <c r="K110" s="12">
        <v>290517.7</v>
      </c>
      <c r="O110" s="12">
        <v>290517.7</v>
      </c>
      <c r="Q110" s="19">
        <f t="shared" si="119"/>
        <v>1</v>
      </c>
      <c r="R110" s="19">
        <f t="shared" si="120"/>
        <v>0</v>
      </c>
      <c r="S110" s="19">
        <f t="shared" si="121"/>
        <v>0</v>
      </c>
      <c r="T110" s="19">
        <f t="shared" si="122"/>
        <v>0</v>
      </c>
      <c r="U110" s="15" cm="1">
        <f t="array" ref="U110">IFERROR(IF(SUM(ABS(Q110:T110))&gt;0,SUM(Q110:T110)-1,0),0)</f>
        <v>0</v>
      </c>
      <c r="W110" s="51">
        <v>-137</v>
      </c>
      <c r="Y110" s="12">
        <f t="shared" si="136"/>
        <v>-137</v>
      </c>
      <c r="Z110" s="12">
        <f t="shared" si="137"/>
        <v>0</v>
      </c>
      <c r="AA110" s="12">
        <f t="shared" si="138"/>
        <v>0</v>
      </c>
      <c r="AB110" s="12">
        <f t="shared" si="139"/>
        <v>0</v>
      </c>
      <c r="AC110" s="15">
        <f t="shared" si="140"/>
        <v>0</v>
      </c>
      <c r="AE110" t="s">
        <v>104</v>
      </c>
      <c r="AF110">
        <v>2021</v>
      </c>
      <c r="AG110" s="17">
        <v>-20073.57</v>
      </c>
      <c r="AH110" s="17"/>
      <c r="AI110" s="17"/>
      <c r="AJ110" s="17"/>
      <c r="AK110" s="17">
        <v>-20073.57</v>
      </c>
      <c r="AL110" s="30"/>
      <c r="AM110" s="31"/>
      <c r="AN110" s="31"/>
      <c r="AO110" s="32"/>
      <c r="AP110" s="32"/>
      <c r="AQ110" s="32"/>
      <c r="AR110" s="31"/>
    </row>
    <row r="111" spans="1:45" x14ac:dyDescent="0.25">
      <c r="A111" s="55">
        <f>SUM(A105:A110)</f>
        <v>22397.289999999804</v>
      </c>
      <c r="B111" s="56" t="s">
        <v>135</v>
      </c>
      <c r="D111" s="68"/>
      <c r="E111" s="68"/>
      <c r="F111" s="68"/>
      <c r="G111" s="68"/>
      <c r="H111" s="91"/>
      <c r="I111" t="s">
        <v>120</v>
      </c>
      <c r="J111"/>
      <c r="K111" s="12">
        <v>3298620.96</v>
      </c>
      <c r="L111" s="12">
        <v>218302.14</v>
      </c>
      <c r="O111" s="12">
        <v>3516923.1</v>
      </c>
      <c r="Q111" s="19" t="str">
        <f t="shared" si="119"/>
        <v/>
      </c>
      <c r="R111" s="19" t="str">
        <f t="shared" si="120"/>
        <v/>
      </c>
      <c r="S111" s="19" t="str">
        <f t="shared" si="121"/>
        <v/>
      </c>
      <c r="T111" s="19" t="str">
        <f t="shared" si="122"/>
        <v/>
      </c>
      <c r="U111" s="15" cm="1">
        <f t="array" ref="U111">IFERROR(IF(SUM(ABS(Q111:T111))&gt;0,SUM(Q111:T111)-1,0),0)</f>
        <v>0</v>
      </c>
      <c r="W111" s="29">
        <v>-2199420.94</v>
      </c>
      <c r="X111" s="35">
        <f>SUM(W105:W110)-W111</f>
        <v>-6.0000000055879354E-2</v>
      </c>
      <c r="Y111" s="33">
        <f>SUBTOTAL(9,Y105:Y110)</f>
        <v>-1471792.0732800085</v>
      </c>
      <c r="Z111" s="33">
        <f t="shared" ref="Z111:AB111" si="141">SUBTOTAL(9,Z105:Z110)</f>
        <v>-727628.92671999149</v>
      </c>
      <c r="AA111" s="33">
        <f t="shared" si="141"/>
        <v>0</v>
      </c>
      <c r="AB111" s="33">
        <f t="shared" si="141"/>
        <v>0</v>
      </c>
      <c r="AC111" s="34">
        <f>SUM(Y111:AB111)-W111</f>
        <v>-6.0000000055879354E-2</v>
      </c>
      <c r="AE111" t="s">
        <v>120</v>
      </c>
      <c r="AF111"/>
      <c r="AG111" s="17">
        <v>-2668420.2000000002</v>
      </c>
      <c r="AH111" s="17">
        <v>-1042650.73</v>
      </c>
      <c r="AI111" s="17"/>
      <c r="AJ111" s="17"/>
      <c r="AK111" s="17">
        <v>-3711070.93</v>
      </c>
      <c r="AM111" s="10" t="str">
        <f>AE110</f>
        <v>397200</v>
      </c>
      <c r="AN111" s="27">
        <f>Y111-AG111</f>
        <v>1196628.1267199917</v>
      </c>
      <c r="AO111" s="27">
        <f t="shared" ref="AO111" si="142">Z111-AH111</f>
        <v>315021.80328000849</v>
      </c>
      <c r="AP111" s="27">
        <f t="shared" ref="AP111" si="143">AA111-AI111</f>
        <v>0</v>
      </c>
      <c r="AQ111" s="27">
        <f t="shared" ref="AQ111" si="144">AB111-AJ111</f>
        <v>0</v>
      </c>
      <c r="AR111" s="34">
        <f>AK111+SUM(AN111:AQ111)-W111</f>
        <v>-6.0000000055879354E-2</v>
      </c>
      <c r="AS111" s="30">
        <f>SUM(AN111:AQ111)</f>
        <v>1511649.9300000002</v>
      </c>
    </row>
    <row r="112" spans="1:45" x14ac:dyDescent="0.25">
      <c r="A112" s="12">
        <f t="shared" si="118"/>
        <v>0</v>
      </c>
      <c r="B112" s="12">
        <v>67265.289999999994</v>
      </c>
      <c r="C112" s="96">
        <v>2013</v>
      </c>
      <c r="I112" t="s">
        <v>105</v>
      </c>
      <c r="J112">
        <v>2013</v>
      </c>
      <c r="K112" s="12">
        <v>63259.62</v>
      </c>
      <c r="M112" s="12">
        <v>4005.67</v>
      </c>
      <c r="O112" s="12">
        <v>67265.290000000008</v>
      </c>
      <c r="Q112" s="19">
        <f t="shared" si="119"/>
        <v>0.94044967322671169</v>
      </c>
      <c r="R112" s="19">
        <f t="shared" si="120"/>
        <v>0</v>
      </c>
      <c r="S112" s="19">
        <f t="shared" si="121"/>
        <v>5.9550326773288267E-2</v>
      </c>
      <c r="T112" s="19">
        <f t="shared" si="122"/>
        <v>0</v>
      </c>
      <c r="U112" s="15" cm="1">
        <f t="array" ref="U112">IFERROR(IF(SUM(ABS(Q112:T112))&gt;0,SUM(Q112:T112)-1,0),0)</f>
        <v>0</v>
      </c>
      <c r="W112" s="32">
        <v>-57173</v>
      </c>
      <c r="Y112" s="12">
        <f t="shared" ref="Y112:Y120" si="145">$W112*Q112</f>
        <v>-53768.329167390788</v>
      </c>
      <c r="Z112" s="12">
        <f t="shared" ref="Z112:Z120" si="146">$W112*R112</f>
        <v>0</v>
      </c>
      <c r="AA112" s="12">
        <f t="shared" ref="AA112:AA120" si="147">$W112*S112</f>
        <v>-3404.6708326092103</v>
      </c>
      <c r="AB112" s="12">
        <f t="shared" ref="AB112:AB120" si="148">$W112*T112</f>
        <v>0</v>
      </c>
      <c r="AC112" s="15">
        <f t="shared" ref="AC112:AC120" si="149">SUM(Y112:AB112)-W112</f>
        <v>0</v>
      </c>
      <c r="AE112" t="s">
        <v>105</v>
      </c>
      <c r="AF112">
        <v>2013</v>
      </c>
      <c r="AG112" s="17">
        <v>-63259.62</v>
      </c>
      <c r="AH112" s="17"/>
      <c r="AI112" s="17">
        <v>-4005.64</v>
      </c>
      <c r="AJ112" s="17"/>
      <c r="AK112" s="17">
        <v>-67265.260000000009</v>
      </c>
      <c r="AM112" s="31"/>
      <c r="AN112" s="31"/>
      <c r="AO112" s="32"/>
      <c r="AP112" s="32"/>
      <c r="AQ112" s="32"/>
      <c r="AR112" s="31"/>
    </row>
    <row r="113" spans="1:46" x14ac:dyDescent="0.25">
      <c r="A113" s="12">
        <f t="shared" si="118"/>
        <v>0</v>
      </c>
      <c r="B113" s="12">
        <v>336388.45</v>
      </c>
      <c r="C113" s="96">
        <v>2014</v>
      </c>
      <c r="I113" t="s">
        <v>105</v>
      </c>
      <c r="J113">
        <v>2014</v>
      </c>
      <c r="K113" s="12">
        <v>336388.45</v>
      </c>
      <c r="O113" s="12">
        <v>336388.45</v>
      </c>
      <c r="Q113" s="19">
        <f t="shared" si="119"/>
        <v>1</v>
      </c>
      <c r="R113" s="19">
        <f t="shared" si="120"/>
        <v>0</v>
      </c>
      <c r="S113" s="19">
        <f t="shared" si="121"/>
        <v>0</v>
      </c>
      <c r="T113" s="19">
        <f t="shared" si="122"/>
        <v>0</v>
      </c>
      <c r="U113" s="15" cm="1">
        <f t="array" ref="U113">IFERROR(IF(SUM(ABS(Q113:T113))&gt;0,SUM(Q113:T113)-1,0),0)</f>
        <v>0</v>
      </c>
      <c r="W113" s="32">
        <v>-252284</v>
      </c>
      <c r="Y113" s="12">
        <f t="shared" si="145"/>
        <v>-252284</v>
      </c>
      <c r="Z113" s="12">
        <f t="shared" si="146"/>
        <v>0</v>
      </c>
      <c r="AA113" s="12">
        <f t="shared" si="147"/>
        <v>0</v>
      </c>
      <c r="AB113" s="12">
        <f t="shared" si="148"/>
        <v>0</v>
      </c>
      <c r="AC113" s="15">
        <f t="shared" si="149"/>
        <v>0</v>
      </c>
      <c r="AE113" t="s">
        <v>105</v>
      </c>
      <c r="AF113">
        <v>2014</v>
      </c>
      <c r="AG113" s="17">
        <v>-336388.45</v>
      </c>
      <c r="AH113" s="17"/>
      <c r="AI113" s="17"/>
      <c r="AJ113" s="17"/>
      <c r="AK113" s="17">
        <v>-336388.45</v>
      </c>
      <c r="AM113" s="31"/>
      <c r="AN113" s="31"/>
      <c r="AO113" s="32"/>
      <c r="AP113" s="32"/>
      <c r="AQ113" s="32"/>
      <c r="AR113" s="31"/>
    </row>
    <row r="114" spans="1:46" x14ac:dyDescent="0.25">
      <c r="A114" s="12">
        <f t="shared" si="118"/>
        <v>0</v>
      </c>
      <c r="B114" s="12">
        <v>11216.06</v>
      </c>
      <c r="C114" s="96">
        <v>2015</v>
      </c>
      <c r="I114" t="s">
        <v>105</v>
      </c>
      <c r="J114">
        <v>2015</v>
      </c>
      <c r="K114" s="12">
        <v>11216.06</v>
      </c>
      <c r="O114" s="12">
        <v>11216.06</v>
      </c>
      <c r="Q114" s="19">
        <f t="shared" si="119"/>
        <v>1</v>
      </c>
      <c r="R114" s="19">
        <f t="shared" si="120"/>
        <v>0</v>
      </c>
      <c r="S114" s="19">
        <f t="shared" si="121"/>
        <v>0</v>
      </c>
      <c r="T114" s="19">
        <f t="shared" si="122"/>
        <v>0</v>
      </c>
      <c r="U114" s="15" cm="1">
        <f t="array" ref="U114">IFERROR(IF(SUM(ABS(Q114:T114))&gt;0,SUM(Q114:T114)-1,0),0)</f>
        <v>0</v>
      </c>
      <c r="W114" s="32">
        <v>-7290</v>
      </c>
      <c r="Y114" s="12">
        <f t="shared" si="145"/>
        <v>-7290</v>
      </c>
      <c r="Z114" s="12">
        <f t="shared" si="146"/>
        <v>0</v>
      </c>
      <c r="AA114" s="12">
        <f t="shared" si="147"/>
        <v>0</v>
      </c>
      <c r="AB114" s="12">
        <f t="shared" si="148"/>
        <v>0</v>
      </c>
      <c r="AC114" s="15">
        <f t="shared" si="149"/>
        <v>0</v>
      </c>
      <c r="AE114" t="s">
        <v>105</v>
      </c>
      <c r="AF114">
        <v>2015</v>
      </c>
      <c r="AG114" s="17">
        <v>-11216.06</v>
      </c>
      <c r="AH114" s="17"/>
      <c r="AI114" s="17"/>
      <c r="AJ114" s="17"/>
      <c r="AK114" s="17">
        <v>-11216.06</v>
      </c>
      <c r="AM114" s="11"/>
      <c r="AN114" s="32"/>
      <c r="AO114" s="32"/>
      <c r="AP114" s="32"/>
      <c r="AQ114" s="32"/>
      <c r="AR114" s="35"/>
    </row>
    <row r="115" spans="1:46" x14ac:dyDescent="0.25">
      <c r="A115" s="12">
        <f t="shared" si="118"/>
        <v>0</v>
      </c>
      <c r="B115" s="12">
        <v>6500.26</v>
      </c>
      <c r="C115" s="96">
        <v>2016</v>
      </c>
      <c r="I115" t="s">
        <v>105</v>
      </c>
      <c r="J115">
        <v>2016</v>
      </c>
      <c r="K115" s="12">
        <v>6500.26</v>
      </c>
      <c r="O115" s="12">
        <v>6500.26</v>
      </c>
      <c r="Q115" s="19">
        <f t="shared" si="119"/>
        <v>1</v>
      </c>
      <c r="R115" s="19">
        <f t="shared" si="120"/>
        <v>0</v>
      </c>
      <c r="S115" s="19">
        <f t="shared" si="121"/>
        <v>0</v>
      </c>
      <c r="T115" s="19">
        <f t="shared" si="122"/>
        <v>0</v>
      </c>
      <c r="U115" s="15" cm="1">
        <f t="array" ref="U115">IFERROR(IF(SUM(ABS(Q115:T115))&gt;0,SUM(Q115:T115)-1,0),0)</f>
        <v>0</v>
      </c>
      <c r="W115" s="32">
        <v>-3575</v>
      </c>
      <c r="Y115" s="12">
        <f t="shared" si="145"/>
        <v>-3575</v>
      </c>
      <c r="Z115" s="12">
        <f t="shared" si="146"/>
        <v>0</v>
      </c>
      <c r="AA115" s="12">
        <f t="shared" si="147"/>
        <v>0</v>
      </c>
      <c r="AB115" s="12">
        <f t="shared" si="148"/>
        <v>0</v>
      </c>
      <c r="AC115" s="15">
        <f t="shared" si="149"/>
        <v>0</v>
      </c>
      <c r="AE115" t="s">
        <v>105</v>
      </c>
      <c r="AF115">
        <v>2016</v>
      </c>
      <c r="AG115" s="17">
        <v>-6500.26</v>
      </c>
      <c r="AH115" s="17"/>
      <c r="AI115" s="17"/>
      <c r="AJ115" s="17"/>
      <c r="AK115" s="17">
        <v>-6500.26</v>
      </c>
      <c r="AM115" s="31"/>
      <c r="AN115" s="31"/>
      <c r="AO115" s="32"/>
      <c r="AP115" s="32"/>
      <c r="AQ115" s="32"/>
      <c r="AR115" s="31"/>
    </row>
    <row r="116" spans="1:46" x14ac:dyDescent="0.25">
      <c r="A116" s="12">
        <f t="shared" si="118"/>
        <v>0</v>
      </c>
      <c r="B116" s="12">
        <v>4567.5</v>
      </c>
      <c r="C116" s="96">
        <v>2017</v>
      </c>
      <c r="I116" t="s">
        <v>105</v>
      </c>
      <c r="J116">
        <v>2017</v>
      </c>
      <c r="M116" s="12">
        <v>4567.5</v>
      </c>
      <c r="O116" s="12">
        <v>4567.5</v>
      </c>
      <c r="Q116" s="19">
        <f t="shared" si="119"/>
        <v>0</v>
      </c>
      <c r="R116" s="19">
        <f t="shared" si="120"/>
        <v>0</v>
      </c>
      <c r="S116" s="19">
        <f t="shared" si="121"/>
        <v>1</v>
      </c>
      <c r="T116" s="19">
        <f t="shared" si="122"/>
        <v>0</v>
      </c>
      <c r="U116" s="15" cm="1">
        <f t="array" ref="U116">IFERROR(IF(SUM(ABS(Q116:T116))&gt;0,SUM(Q116:T116)-1,0),0)</f>
        <v>0</v>
      </c>
      <c r="W116" s="32">
        <v>-2055</v>
      </c>
      <c r="Y116" s="12">
        <f t="shared" si="145"/>
        <v>0</v>
      </c>
      <c r="Z116" s="12">
        <f t="shared" si="146"/>
        <v>0</v>
      </c>
      <c r="AA116" s="12">
        <f t="shared" si="147"/>
        <v>-2055</v>
      </c>
      <c r="AB116" s="12">
        <f t="shared" si="148"/>
        <v>0</v>
      </c>
      <c r="AC116" s="15">
        <f t="shared" si="149"/>
        <v>0</v>
      </c>
      <c r="AE116" t="s">
        <v>105</v>
      </c>
      <c r="AF116">
        <v>2017</v>
      </c>
      <c r="AG116" s="17"/>
      <c r="AH116" s="17"/>
      <c r="AI116" s="17">
        <v>-4223.6000000000004</v>
      </c>
      <c r="AJ116" s="17"/>
      <c r="AK116" s="17">
        <v>-4223.6000000000004</v>
      </c>
      <c r="AM116" s="31"/>
      <c r="AN116" s="31"/>
      <c r="AO116" s="32"/>
      <c r="AP116" s="32"/>
      <c r="AQ116" s="32"/>
      <c r="AR116" s="31"/>
    </row>
    <row r="117" spans="1:46" x14ac:dyDescent="0.25">
      <c r="A117" s="12">
        <f t="shared" si="118"/>
        <v>0</v>
      </c>
      <c r="B117" s="12">
        <v>134870.22</v>
      </c>
      <c r="C117" s="96">
        <v>2018</v>
      </c>
      <c r="I117" t="s">
        <v>105</v>
      </c>
      <c r="J117">
        <v>2018</v>
      </c>
      <c r="K117" s="12">
        <v>134870.22</v>
      </c>
      <c r="O117" s="12">
        <v>134870.22</v>
      </c>
      <c r="Q117" s="19">
        <f t="shared" si="119"/>
        <v>1</v>
      </c>
      <c r="R117" s="19">
        <f t="shared" si="120"/>
        <v>0</v>
      </c>
      <c r="S117" s="19">
        <f t="shared" si="121"/>
        <v>0</v>
      </c>
      <c r="T117" s="19">
        <f t="shared" si="122"/>
        <v>0</v>
      </c>
      <c r="U117" s="15" cm="1">
        <f t="array" ref="U117">IFERROR(IF(SUM(ABS(Q117:T117))&gt;0,SUM(Q117:T117)-1,0),0)</f>
        <v>0</v>
      </c>
      <c r="W117" s="32">
        <v>-47203</v>
      </c>
      <c r="Y117" s="12">
        <f t="shared" si="145"/>
        <v>-47203</v>
      </c>
      <c r="Z117" s="12">
        <f t="shared" si="146"/>
        <v>0</v>
      </c>
      <c r="AA117" s="12">
        <f t="shared" si="147"/>
        <v>0</v>
      </c>
      <c r="AB117" s="12">
        <f t="shared" si="148"/>
        <v>0</v>
      </c>
      <c r="AC117" s="15">
        <f t="shared" si="149"/>
        <v>0</v>
      </c>
      <c r="AE117" t="s">
        <v>105</v>
      </c>
      <c r="AF117">
        <v>2018</v>
      </c>
      <c r="AG117" s="17">
        <v>-134870.22</v>
      </c>
      <c r="AH117" s="17"/>
      <c r="AI117" s="17"/>
      <c r="AJ117" s="17"/>
      <c r="AK117" s="17">
        <v>-134870.22</v>
      </c>
      <c r="AM117" s="31"/>
      <c r="AN117" s="31"/>
      <c r="AO117" s="32"/>
      <c r="AP117" s="32"/>
      <c r="AQ117" s="32"/>
      <c r="AR117" s="31"/>
    </row>
    <row r="118" spans="1:46" x14ac:dyDescent="0.25">
      <c r="A118" s="12">
        <f t="shared" si="118"/>
        <v>0</v>
      </c>
      <c r="B118" s="12">
        <v>122248.74</v>
      </c>
      <c r="C118" s="96">
        <v>2019</v>
      </c>
      <c r="I118" t="s">
        <v>105</v>
      </c>
      <c r="J118">
        <v>2019</v>
      </c>
      <c r="K118" s="12">
        <v>122248.74</v>
      </c>
      <c r="O118" s="12">
        <v>122248.74</v>
      </c>
      <c r="Q118" s="19">
        <f t="shared" si="119"/>
        <v>1</v>
      </c>
      <c r="R118" s="19">
        <f t="shared" si="120"/>
        <v>0</v>
      </c>
      <c r="S118" s="19">
        <f t="shared" si="121"/>
        <v>0</v>
      </c>
      <c r="T118" s="19">
        <f t="shared" si="122"/>
        <v>0</v>
      </c>
      <c r="U118" s="15" cm="1">
        <f t="array" ref="U118">IFERROR(IF(SUM(ABS(Q118:T118))&gt;0,SUM(Q118:T118)-1,0),0)</f>
        <v>0</v>
      </c>
      <c r="W118" s="32">
        <v>-30561</v>
      </c>
      <c r="Y118" s="12">
        <f t="shared" si="145"/>
        <v>-30561</v>
      </c>
      <c r="Z118" s="12">
        <f t="shared" si="146"/>
        <v>0</v>
      </c>
      <c r="AA118" s="12">
        <f t="shared" si="147"/>
        <v>0</v>
      </c>
      <c r="AB118" s="12">
        <f t="shared" si="148"/>
        <v>0</v>
      </c>
      <c r="AC118" s="15">
        <f t="shared" si="149"/>
        <v>0</v>
      </c>
      <c r="AE118" t="s">
        <v>105</v>
      </c>
      <c r="AF118">
        <v>2019</v>
      </c>
      <c r="AG118" s="17">
        <v>-122248.74</v>
      </c>
      <c r="AH118" s="17"/>
      <c r="AI118" s="17"/>
      <c r="AJ118" s="17"/>
      <c r="AK118" s="17">
        <v>-122248.74</v>
      </c>
      <c r="AM118" s="31"/>
      <c r="AN118" s="31"/>
      <c r="AO118" s="32"/>
      <c r="AP118" s="32"/>
      <c r="AQ118" s="32"/>
      <c r="AR118" s="31"/>
    </row>
    <row r="119" spans="1:46" x14ac:dyDescent="0.25">
      <c r="A119" s="12">
        <f t="shared" si="118"/>
        <v>0</v>
      </c>
      <c r="B119" s="12">
        <v>8927.1200000000008</v>
      </c>
      <c r="C119" s="96">
        <v>2020</v>
      </c>
      <c r="I119" t="s">
        <v>105</v>
      </c>
      <c r="J119">
        <v>2020</v>
      </c>
      <c r="K119" s="12">
        <v>8927.1200000000008</v>
      </c>
      <c r="O119" s="12">
        <v>8927.1200000000008</v>
      </c>
      <c r="Q119" s="19">
        <f t="shared" si="119"/>
        <v>1</v>
      </c>
      <c r="R119" s="19">
        <f t="shared" si="120"/>
        <v>0</v>
      </c>
      <c r="S119" s="19">
        <f t="shared" si="121"/>
        <v>0</v>
      </c>
      <c r="T119" s="19">
        <f t="shared" si="122"/>
        <v>0</v>
      </c>
      <c r="U119" s="15" cm="1">
        <f t="array" ref="U119">IFERROR(IF(SUM(ABS(Q119:T119))&gt;0,SUM(Q119:T119)-1,0),0)</f>
        <v>0</v>
      </c>
      <c r="W119" s="32">
        <v>-1339</v>
      </c>
      <c r="Y119" s="12">
        <f t="shared" si="145"/>
        <v>-1339</v>
      </c>
      <c r="Z119" s="12">
        <f t="shared" si="146"/>
        <v>0</v>
      </c>
      <c r="AA119" s="12">
        <f t="shared" si="147"/>
        <v>0</v>
      </c>
      <c r="AB119" s="12">
        <f t="shared" si="148"/>
        <v>0</v>
      </c>
      <c r="AC119" s="15">
        <f t="shared" si="149"/>
        <v>0</v>
      </c>
      <c r="AE119" t="s">
        <v>105</v>
      </c>
      <c r="AF119">
        <v>2020</v>
      </c>
      <c r="AG119" s="17">
        <v>-8927.1200000000008</v>
      </c>
      <c r="AH119" s="17"/>
      <c r="AI119" s="17"/>
      <c r="AJ119" s="17"/>
      <c r="AK119" s="17">
        <v>-8927.1200000000008</v>
      </c>
      <c r="AM119" s="31"/>
      <c r="AN119" s="31"/>
      <c r="AO119" s="32"/>
      <c r="AP119" s="32"/>
      <c r="AQ119" s="32"/>
      <c r="AR119" s="31"/>
    </row>
    <row r="120" spans="1:46" x14ac:dyDescent="0.25">
      <c r="A120" s="12">
        <f t="shared" si="118"/>
        <v>0</v>
      </c>
      <c r="B120" s="12">
        <v>15398.14</v>
      </c>
      <c r="C120" s="96">
        <v>2021</v>
      </c>
      <c r="I120" t="s">
        <v>105</v>
      </c>
      <c r="J120">
        <v>2021</v>
      </c>
      <c r="K120" s="12">
        <v>11891.33</v>
      </c>
      <c r="L120" s="12">
        <v>3506.81</v>
      </c>
      <c r="O120" s="12">
        <v>15398.14</v>
      </c>
      <c r="Q120" s="19">
        <f t="shared" si="119"/>
        <v>0.77225755838042776</v>
      </c>
      <c r="R120" s="19">
        <f t="shared" si="120"/>
        <v>0.22774244161957224</v>
      </c>
      <c r="S120" s="19">
        <f t="shared" si="121"/>
        <v>0</v>
      </c>
      <c r="T120" s="19">
        <f t="shared" si="122"/>
        <v>0</v>
      </c>
      <c r="U120" s="15" cm="1">
        <f t="array" ref="U120">IFERROR(IF(SUM(ABS(Q120:T120))&gt;0,SUM(Q120:T120)-1,0),0)</f>
        <v>0</v>
      </c>
      <c r="W120" s="32">
        <v>-770</v>
      </c>
      <c r="Y120" s="12">
        <f t="shared" si="145"/>
        <v>-594.63831995292935</v>
      </c>
      <c r="Z120" s="12">
        <f t="shared" si="146"/>
        <v>-175.36168004707062</v>
      </c>
      <c r="AA120" s="12">
        <f t="shared" si="147"/>
        <v>0</v>
      </c>
      <c r="AB120" s="12">
        <f t="shared" si="148"/>
        <v>0</v>
      </c>
      <c r="AC120" s="15">
        <f t="shared" si="149"/>
        <v>0</v>
      </c>
      <c r="AE120" t="s">
        <v>105</v>
      </c>
      <c r="AF120">
        <v>2021</v>
      </c>
      <c r="AG120" s="17">
        <v>-11891.33</v>
      </c>
      <c r="AH120" s="17">
        <v>-160.71</v>
      </c>
      <c r="AI120" s="17"/>
      <c r="AJ120" s="17"/>
      <c r="AK120" s="17">
        <v>-12052.039999999999</v>
      </c>
      <c r="AM120" s="31"/>
      <c r="AN120" s="31"/>
      <c r="AO120" s="32"/>
      <c r="AP120" s="32"/>
      <c r="AQ120" s="32"/>
      <c r="AR120" s="31"/>
    </row>
    <row r="121" spans="1:46" x14ac:dyDescent="0.25">
      <c r="I121" t="s">
        <v>121</v>
      </c>
      <c r="J121"/>
      <c r="K121" s="12">
        <v>695301.79999999993</v>
      </c>
      <c r="L121" s="12">
        <v>3506.81</v>
      </c>
      <c r="M121" s="12">
        <v>8573.17</v>
      </c>
      <c r="O121" s="12">
        <v>707381.78</v>
      </c>
      <c r="Q121" s="19" t="str">
        <f t="shared" si="119"/>
        <v/>
      </c>
      <c r="R121" s="19" t="str">
        <f t="shared" si="120"/>
        <v/>
      </c>
      <c r="S121" s="19" t="str">
        <f t="shared" si="121"/>
        <v/>
      </c>
      <c r="T121" s="19" t="str">
        <f t="shared" si="122"/>
        <v/>
      </c>
      <c r="U121" s="15" cm="1">
        <f t="array" ref="U121">IFERROR(IF(SUM(ABS(Q121:T121))&gt;0,SUM(Q121:T121)-1,0),0)</f>
        <v>0</v>
      </c>
      <c r="W121" s="29">
        <v>-402250</v>
      </c>
      <c r="X121" s="35">
        <f>SUM(W112:W120)-W121</f>
        <v>0</v>
      </c>
      <c r="Y121" s="33">
        <f>SUBTOTAL(9,Y112:Y120)</f>
        <v>-396614.9674873437</v>
      </c>
      <c r="Z121" s="33">
        <f t="shared" ref="Z121:AB121" si="150">SUBTOTAL(9,Z112:Z120)</f>
        <v>-175.36168004707062</v>
      </c>
      <c r="AA121" s="33">
        <f t="shared" si="150"/>
        <v>-5459.6708326092103</v>
      </c>
      <c r="AB121" s="33">
        <f t="shared" si="150"/>
        <v>0</v>
      </c>
      <c r="AC121" s="34">
        <f>SUM(Y121:AB121)-W121</f>
        <v>0</v>
      </c>
      <c r="AE121" t="s">
        <v>121</v>
      </c>
      <c r="AF121"/>
      <c r="AG121" s="17">
        <v>-695301.79999999993</v>
      </c>
      <c r="AH121" s="17">
        <v>-160.71</v>
      </c>
      <c r="AI121" s="17">
        <v>-8229.24</v>
      </c>
      <c r="AJ121" s="17"/>
      <c r="AK121" s="17">
        <v>-703691.75</v>
      </c>
      <c r="AM121" s="10" t="str">
        <f>AE120</f>
        <v>398000</v>
      </c>
      <c r="AN121" s="27">
        <f>Y121-AG121</f>
        <v>298686.83251265623</v>
      </c>
      <c r="AO121" s="27">
        <f t="shared" ref="AO121" si="151">Z121-AH121</f>
        <v>-14.651680047070613</v>
      </c>
      <c r="AP121" s="27">
        <f t="shared" ref="AP121" si="152">AA121-AI121</f>
        <v>2769.5691673907895</v>
      </c>
      <c r="AQ121" s="27">
        <f t="shared" ref="AQ121" si="153">AB121-AJ121</f>
        <v>0</v>
      </c>
      <c r="AR121" s="34">
        <f>AK121+SUM(AN121:AQ121)-W121</f>
        <v>0</v>
      </c>
      <c r="AS121" s="30">
        <f>SUM(AN121:AQ121)</f>
        <v>301441.75</v>
      </c>
    </row>
    <row r="122" spans="1:46" x14ac:dyDescent="0.25">
      <c r="I122" t="s">
        <v>81</v>
      </c>
      <c r="J122"/>
      <c r="K122" s="12">
        <v>183747290.86999995</v>
      </c>
      <c r="L122" s="12">
        <v>7902339.4999999972</v>
      </c>
      <c r="M122" s="12">
        <v>4961923.4999999991</v>
      </c>
      <c r="N122" s="12">
        <v>19893412.609999999</v>
      </c>
      <c r="O122" s="12">
        <v>216504966.4799999</v>
      </c>
      <c r="Q122" s="19" t="str">
        <f t="shared" si="119"/>
        <v/>
      </c>
      <c r="R122" s="19" t="str">
        <f t="shared" si="120"/>
        <v/>
      </c>
      <c r="S122" s="19" t="str">
        <f t="shared" si="121"/>
        <v/>
      </c>
      <c r="T122" s="19" t="str">
        <f t="shared" si="122"/>
        <v/>
      </c>
      <c r="U122" s="15" cm="1">
        <f t="array" ref="U122">IFERROR(IF(SUM(ABS(Q122:T122))&gt;0,SUM(Q122:T122)-1,0),0)</f>
        <v>0</v>
      </c>
      <c r="X122" s="35"/>
      <c r="AE122" t="s">
        <v>81</v>
      </c>
      <c r="AF122"/>
      <c r="AG122" s="17">
        <v>-87441053.119999975</v>
      </c>
      <c r="AH122" s="17">
        <v>-1914947.2200000002</v>
      </c>
      <c r="AI122" s="17">
        <v>-2815432.120000001</v>
      </c>
      <c r="AJ122" s="17">
        <v>-5827576.75</v>
      </c>
      <c r="AK122" s="17">
        <v>-97999009.210000008</v>
      </c>
      <c r="AM122" s="11"/>
      <c r="AN122" s="32"/>
      <c r="AO122" s="32"/>
      <c r="AP122" s="32"/>
      <c r="AQ122" s="32"/>
      <c r="AR122" s="35"/>
    </row>
    <row r="123" spans="1:46" x14ac:dyDescent="0.25">
      <c r="J123"/>
      <c r="Q123" s="19" t="str">
        <f t="shared" si="119"/>
        <v/>
      </c>
      <c r="R123" s="19" t="str">
        <f t="shared" si="120"/>
        <v/>
      </c>
      <c r="S123" s="19" t="str">
        <f t="shared" si="121"/>
        <v/>
      </c>
      <c r="T123" s="19" t="str">
        <f t="shared" si="122"/>
        <v/>
      </c>
      <c r="U123" s="15" cm="1">
        <f t="array" ref="U123">IFERROR(IF(SUM(ABS(Q123:T123))&gt;0,SUM(Q123:T123)-1,0),0)</f>
        <v>0</v>
      </c>
      <c r="W123" s="32"/>
      <c r="AF123"/>
      <c r="AG123"/>
      <c r="AH123"/>
      <c r="AI123"/>
      <c r="AJ123"/>
      <c r="AK123"/>
      <c r="AM123" s="31"/>
      <c r="AN123" s="31"/>
      <c r="AO123" s="32"/>
      <c r="AP123" s="32"/>
      <c r="AQ123" s="32"/>
      <c r="AR123" s="31"/>
    </row>
    <row r="124" spans="1:46" x14ac:dyDescent="0.25">
      <c r="J124"/>
      <c r="Q124" s="19" t="str">
        <f t="shared" si="119"/>
        <v/>
      </c>
      <c r="R124" s="19" t="str">
        <f t="shared" si="120"/>
        <v/>
      </c>
      <c r="S124" s="19" t="str">
        <f t="shared" si="121"/>
        <v/>
      </c>
      <c r="T124" s="19" t="str">
        <f t="shared" si="122"/>
        <v/>
      </c>
      <c r="U124" s="15" cm="1">
        <f t="array" ref="U124">IFERROR(IF(SUM(ABS(Q124:T124))&gt;0,SUM(Q124:T124)-1,0),0)</f>
        <v>0</v>
      </c>
      <c r="W124" s="32"/>
      <c r="AF124"/>
      <c r="AG124"/>
      <c r="AH124"/>
      <c r="AI124"/>
      <c r="AJ124"/>
      <c r="AK124"/>
      <c r="AM124" s="11"/>
      <c r="AN124" s="32"/>
      <c r="AO124" s="32"/>
      <c r="AP124" s="32"/>
      <c r="AQ124" s="32"/>
      <c r="AR124" s="35"/>
    </row>
    <row r="125" spans="1:46" s="10" customFormat="1" x14ac:dyDescent="0.25">
      <c r="A125" s="105"/>
      <c r="B125" s="105"/>
      <c r="C125" s="106"/>
      <c r="D125" s="106"/>
      <c r="E125" s="106"/>
      <c r="F125" s="106"/>
      <c r="G125" s="106"/>
      <c r="H125" s="107"/>
      <c r="K125" s="105"/>
      <c r="L125" s="105"/>
      <c r="M125" s="105"/>
      <c r="N125" s="105"/>
      <c r="O125" s="105"/>
      <c r="Q125" s="108" t="str">
        <f t="shared" si="119"/>
        <v/>
      </c>
      <c r="R125" s="108" t="str">
        <f t="shared" si="120"/>
        <v/>
      </c>
      <c r="S125" s="108" t="str">
        <f t="shared" si="121"/>
        <v/>
      </c>
      <c r="T125" s="108" t="str">
        <f t="shared" si="122"/>
        <v/>
      </c>
      <c r="U125" s="109" cm="1">
        <f t="array" ref="U125">IFERROR(IF(SUM(ABS(Q125:T125))&gt;0,SUM(Q125:T125)-1,0),0)</f>
        <v>0</v>
      </c>
      <c r="W125" s="110"/>
      <c r="X125" s="111"/>
      <c r="Y125" s="105"/>
      <c r="Z125" s="105"/>
      <c r="AA125" s="105"/>
      <c r="AB125" s="105"/>
      <c r="AM125" s="112" t="s">
        <v>139</v>
      </c>
      <c r="AN125" s="113">
        <f>SUM(AN20:AN121)</f>
        <v>10394637.70140007</v>
      </c>
      <c r="AO125" s="113">
        <f t="shared" ref="AO125:AQ125" si="154">SUM(AO20:AO121)</f>
        <v>-1202408.1533474771</v>
      </c>
      <c r="AP125" s="113">
        <f t="shared" si="154"/>
        <v>-901240.05587399402</v>
      </c>
      <c r="AQ125" s="113">
        <f t="shared" si="154"/>
        <v>-1061196.1921785944</v>
      </c>
      <c r="AR125" s="11"/>
      <c r="AT125" s="118"/>
    </row>
    <row r="126" spans="1:46" x14ac:dyDescent="0.25">
      <c r="J126"/>
      <c r="Q126" s="19" t="str">
        <f t="shared" si="119"/>
        <v/>
      </c>
      <c r="R126" s="19" t="str">
        <f t="shared" si="120"/>
        <v/>
      </c>
      <c r="S126" s="19" t="str">
        <f t="shared" si="121"/>
        <v/>
      </c>
      <c r="T126" s="19" t="str">
        <f t="shared" si="122"/>
        <v/>
      </c>
      <c r="U126" s="15" cm="1">
        <f t="array" ref="U126">IFERROR(IF(SUM(ABS(Q126:T126))&gt;0,SUM(Q126:T126)-1,0),0)</f>
        <v>0</v>
      </c>
      <c r="W126" s="32"/>
      <c r="AF126"/>
      <c r="AG126"/>
      <c r="AH126"/>
      <c r="AI126"/>
      <c r="AJ126"/>
      <c r="AK126"/>
      <c r="AM126" s="31"/>
      <c r="AN126" s="31"/>
      <c r="AO126" s="32"/>
      <c r="AP126" s="32"/>
      <c r="AQ126" s="32"/>
      <c r="AR126" s="31"/>
    </row>
    <row r="127" spans="1:46" x14ac:dyDescent="0.25">
      <c r="J127"/>
      <c r="Q127" s="19" t="str">
        <f t="shared" si="119"/>
        <v/>
      </c>
      <c r="R127" s="19" t="str">
        <f t="shared" si="120"/>
        <v/>
      </c>
      <c r="S127" s="19" t="str">
        <f t="shared" si="121"/>
        <v/>
      </c>
      <c r="T127" s="19" t="str">
        <f t="shared" si="122"/>
        <v/>
      </c>
      <c r="U127" s="15" cm="1">
        <f t="array" ref="U127">IFERROR(IF(SUM(ABS(Q127:T127))&gt;0,SUM(Q127:T127)-1,0),0)</f>
        <v>0</v>
      </c>
      <c r="W127" s="32"/>
      <c r="AF127"/>
      <c r="AG127"/>
      <c r="AH127"/>
      <c r="AI127"/>
      <c r="AJ127"/>
      <c r="AK127"/>
      <c r="AM127" s="31"/>
      <c r="AN127" s="31"/>
      <c r="AO127" s="32"/>
      <c r="AP127" s="32"/>
      <c r="AQ127" s="32"/>
      <c r="AR127" s="31"/>
    </row>
    <row r="128" spans="1:46" x14ac:dyDescent="0.25">
      <c r="J128"/>
      <c r="Q128" s="19" t="str">
        <f t="shared" si="119"/>
        <v/>
      </c>
      <c r="R128" s="19" t="str">
        <f t="shared" si="120"/>
        <v/>
      </c>
      <c r="S128" s="19" t="str">
        <f t="shared" si="121"/>
        <v/>
      </c>
      <c r="T128" s="19" t="str">
        <f t="shared" si="122"/>
        <v/>
      </c>
      <c r="U128" s="15" cm="1">
        <f t="array" ref="U128">IFERROR(IF(SUM(ABS(Q128:T128))&gt;0,SUM(Q128:T128)-1,0),0)</f>
        <v>0</v>
      </c>
      <c r="W128" s="32"/>
      <c r="AF128"/>
      <c r="AG128"/>
      <c r="AH128"/>
      <c r="AI128"/>
      <c r="AJ128"/>
      <c r="AK128"/>
      <c r="AM128" s="31"/>
      <c r="AN128" s="31"/>
      <c r="AO128" s="32"/>
      <c r="AP128" s="32"/>
      <c r="AQ128" s="32"/>
      <c r="AR128" s="31"/>
    </row>
    <row r="129" spans="10:44" x14ac:dyDescent="0.25">
      <c r="J129"/>
      <c r="Q129" s="19" t="str">
        <f t="shared" si="119"/>
        <v/>
      </c>
      <c r="R129" s="19" t="str">
        <f t="shared" si="120"/>
        <v/>
      </c>
      <c r="S129" s="19" t="str">
        <f t="shared" si="121"/>
        <v/>
      </c>
      <c r="T129" s="19" t="str">
        <f t="shared" si="122"/>
        <v/>
      </c>
      <c r="U129" s="15" cm="1">
        <f t="array" ref="U129">IFERROR(IF(SUM(ABS(Q129:T129))&gt;0,SUM(Q129:T129)-1,0),0)</f>
        <v>0</v>
      </c>
      <c r="W129" s="32"/>
      <c r="AF129"/>
      <c r="AG129"/>
      <c r="AH129"/>
      <c r="AI129"/>
      <c r="AJ129"/>
      <c r="AK129"/>
      <c r="AM129" s="31"/>
      <c r="AN129" s="31"/>
      <c r="AO129" s="32"/>
      <c r="AP129" s="32"/>
      <c r="AQ129" s="32"/>
      <c r="AR129" s="31"/>
    </row>
    <row r="130" spans="10:44" x14ac:dyDescent="0.25">
      <c r="J130"/>
      <c r="Q130" s="19" t="str">
        <f t="shared" si="119"/>
        <v/>
      </c>
      <c r="R130" s="19" t="str">
        <f t="shared" si="120"/>
        <v/>
      </c>
      <c r="S130" s="19" t="str">
        <f t="shared" si="121"/>
        <v/>
      </c>
      <c r="T130" s="19" t="str">
        <f t="shared" si="122"/>
        <v/>
      </c>
      <c r="U130" s="15" cm="1">
        <f t="array" ref="U130">IFERROR(IF(SUM(ABS(Q130:T130))&gt;0,SUM(Q130:T130)-1,0),0)</f>
        <v>0</v>
      </c>
      <c r="W130" s="32"/>
      <c r="AF130"/>
      <c r="AG130"/>
      <c r="AH130"/>
      <c r="AI130"/>
      <c r="AJ130"/>
      <c r="AK130"/>
      <c r="AM130" s="31"/>
      <c r="AN130" s="31"/>
      <c r="AO130" s="32"/>
      <c r="AP130" s="32"/>
      <c r="AQ130" s="32"/>
      <c r="AR130" s="31"/>
    </row>
    <row r="131" spans="10:44" x14ac:dyDescent="0.25">
      <c r="J131"/>
      <c r="Q131" s="19" t="str">
        <f t="shared" si="119"/>
        <v/>
      </c>
      <c r="R131" s="19" t="str">
        <f t="shared" si="120"/>
        <v/>
      </c>
      <c r="S131" s="19" t="str">
        <f t="shared" si="121"/>
        <v/>
      </c>
      <c r="T131" s="19" t="str">
        <f t="shared" si="122"/>
        <v/>
      </c>
      <c r="U131" s="15" cm="1">
        <f t="array" ref="U131">IFERROR(IF(SUM(ABS(Q131:T131))&gt;0,SUM(Q131:T131)-1,0),0)</f>
        <v>0</v>
      </c>
      <c r="W131" s="32"/>
      <c r="AF131"/>
      <c r="AG131"/>
      <c r="AH131"/>
      <c r="AI131"/>
      <c r="AJ131"/>
      <c r="AK131"/>
      <c r="AM131" s="31"/>
      <c r="AN131" s="31"/>
      <c r="AO131" s="32"/>
      <c r="AP131" s="32"/>
      <c r="AQ131" s="32"/>
      <c r="AR131" s="31"/>
    </row>
    <row r="132" spans="10:44" x14ac:dyDescent="0.25">
      <c r="J132"/>
      <c r="Q132" s="19" t="str">
        <f t="shared" si="119"/>
        <v/>
      </c>
      <c r="R132" s="19" t="str">
        <f t="shared" si="120"/>
        <v/>
      </c>
      <c r="S132" s="19" t="str">
        <f t="shared" si="121"/>
        <v/>
      </c>
      <c r="T132" s="19" t="str">
        <f t="shared" si="122"/>
        <v/>
      </c>
      <c r="U132" s="15" cm="1">
        <f t="array" ref="U132">IFERROR(IF(SUM(ABS(Q132:T132))&gt;0,SUM(Q132:T132)-1,0),0)</f>
        <v>0</v>
      </c>
      <c r="W132" s="32"/>
      <c r="AF132"/>
      <c r="AG132"/>
      <c r="AH132"/>
      <c r="AI132"/>
      <c r="AJ132"/>
      <c r="AK132"/>
      <c r="AM132" s="31"/>
      <c r="AN132" s="31"/>
      <c r="AO132" s="32"/>
      <c r="AP132" s="32"/>
      <c r="AQ132" s="32"/>
      <c r="AR132" s="31"/>
    </row>
    <row r="133" spans="10:44" x14ac:dyDescent="0.25">
      <c r="J133"/>
      <c r="Q133" s="19" t="str">
        <f t="shared" ref="Q133:Q149" si="155">IF($J133="","",K133/$O133)</f>
        <v/>
      </c>
      <c r="R133" s="19" t="str">
        <f t="shared" ref="R133:R149" si="156">IF($J133="","",L133/$O133)</f>
        <v/>
      </c>
      <c r="S133" s="19" t="str">
        <f t="shared" ref="S133:S149" si="157">IF($J133="","",M133/$O133)</f>
        <v/>
      </c>
      <c r="T133" s="19" t="str">
        <f t="shared" ref="T133:T149" si="158">IF($J133="","",N133/$O133)</f>
        <v/>
      </c>
      <c r="U133" s="15" cm="1">
        <f t="array" ref="U133">IFERROR(IF(SUM(ABS(Q133:T133))&gt;0,SUM(Q133:T133)-1,0),0)</f>
        <v>0</v>
      </c>
      <c r="W133" s="32"/>
      <c r="AF133"/>
      <c r="AG133"/>
      <c r="AH133"/>
      <c r="AI133"/>
      <c r="AJ133"/>
      <c r="AK133"/>
      <c r="AM133" s="31"/>
      <c r="AN133" s="31"/>
      <c r="AO133" s="32"/>
      <c r="AP133" s="32"/>
      <c r="AQ133" s="32"/>
      <c r="AR133" s="31"/>
    </row>
    <row r="134" spans="10:44" x14ac:dyDescent="0.25">
      <c r="J134"/>
      <c r="Q134" s="19" t="str">
        <f t="shared" si="155"/>
        <v/>
      </c>
      <c r="R134" s="19" t="str">
        <f t="shared" si="156"/>
        <v/>
      </c>
      <c r="S134" s="19" t="str">
        <f t="shared" si="157"/>
        <v/>
      </c>
      <c r="T134" s="19" t="str">
        <f t="shared" si="158"/>
        <v/>
      </c>
      <c r="U134" s="15" cm="1">
        <f t="array" ref="U134">IFERROR(IF(SUM(ABS(Q134:T134))&gt;0,SUM(Q134:T134)-1,0),0)</f>
        <v>0</v>
      </c>
      <c r="W134" s="32"/>
      <c r="AF134"/>
      <c r="AG134"/>
      <c r="AH134"/>
      <c r="AI134"/>
      <c r="AJ134"/>
      <c r="AK134"/>
      <c r="AM134" s="31"/>
      <c r="AN134" s="31"/>
      <c r="AO134" s="32"/>
      <c r="AP134" s="32"/>
      <c r="AQ134" s="32"/>
      <c r="AR134" s="31"/>
    </row>
    <row r="135" spans="10:44" x14ac:dyDescent="0.25">
      <c r="J135"/>
      <c r="Q135" s="19" t="str">
        <f t="shared" si="155"/>
        <v/>
      </c>
      <c r="R135" s="19" t="str">
        <f t="shared" si="156"/>
        <v/>
      </c>
      <c r="S135" s="19" t="str">
        <f t="shared" si="157"/>
        <v/>
      </c>
      <c r="T135" s="19" t="str">
        <f t="shared" si="158"/>
        <v/>
      </c>
      <c r="U135" s="15" cm="1">
        <f t="array" ref="U135">IFERROR(IF(SUM(ABS(Q135:T135))&gt;0,SUM(Q135:T135)-1,0),0)</f>
        <v>0</v>
      </c>
      <c r="W135" s="32"/>
      <c r="AF135"/>
      <c r="AG135"/>
      <c r="AH135"/>
      <c r="AI135"/>
      <c r="AJ135"/>
      <c r="AK135"/>
      <c r="AM135" s="31"/>
      <c r="AN135" s="31"/>
      <c r="AO135" s="32"/>
      <c r="AP135" s="32"/>
      <c r="AQ135" s="32"/>
      <c r="AR135" s="31"/>
    </row>
    <row r="136" spans="10:44" x14ac:dyDescent="0.25">
      <c r="J136"/>
      <c r="Q136" s="19" t="str">
        <f t="shared" si="155"/>
        <v/>
      </c>
      <c r="R136" s="19" t="str">
        <f t="shared" si="156"/>
        <v/>
      </c>
      <c r="S136" s="19" t="str">
        <f t="shared" si="157"/>
        <v/>
      </c>
      <c r="T136" s="19" t="str">
        <f t="shared" si="158"/>
        <v/>
      </c>
      <c r="U136" s="15" cm="1">
        <f t="array" ref="U136">IFERROR(IF(SUM(ABS(Q136:T136))&gt;0,SUM(Q136:T136)-1,0),0)</f>
        <v>0</v>
      </c>
      <c r="W136" s="32"/>
      <c r="AF136"/>
      <c r="AG136"/>
      <c r="AH136"/>
      <c r="AI136"/>
      <c r="AJ136"/>
      <c r="AK136"/>
      <c r="AM136" s="31"/>
      <c r="AN136" s="31"/>
      <c r="AO136" s="32"/>
      <c r="AP136" s="32"/>
      <c r="AQ136" s="32"/>
      <c r="AR136" s="31"/>
    </row>
    <row r="137" spans="10:44" x14ac:dyDescent="0.25">
      <c r="J137"/>
      <c r="Q137" s="19" t="str">
        <f t="shared" si="155"/>
        <v/>
      </c>
      <c r="R137" s="19" t="str">
        <f t="shared" si="156"/>
        <v/>
      </c>
      <c r="S137" s="19" t="str">
        <f t="shared" si="157"/>
        <v/>
      </c>
      <c r="T137" s="19" t="str">
        <f t="shared" si="158"/>
        <v/>
      </c>
      <c r="U137" s="15" cm="1">
        <f t="array" ref="U137">IFERROR(IF(SUM(ABS(Q137:T137))&gt;0,SUM(Q137:T137)-1,0),0)</f>
        <v>0</v>
      </c>
      <c r="W137" s="32"/>
      <c r="AF137"/>
      <c r="AG137"/>
      <c r="AH137"/>
      <c r="AI137"/>
      <c r="AJ137"/>
      <c r="AK137"/>
      <c r="AM137" s="31"/>
      <c r="AN137" s="31"/>
      <c r="AO137" s="32"/>
      <c r="AP137" s="32"/>
      <c r="AQ137" s="32"/>
      <c r="AR137" s="31"/>
    </row>
    <row r="138" spans="10:44" x14ac:dyDescent="0.25">
      <c r="J138"/>
      <c r="Q138" s="19" t="str">
        <f t="shared" si="155"/>
        <v/>
      </c>
      <c r="R138" s="19" t="str">
        <f t="shared" si="156"/>
        <v/>
      </c>
      <c r="S138" s="19" t="str">
        <f t="shared" si="157"/>
        <v/>
      </c>
      <c r="T138" s="19" t="str">
        <f t="shared" si="158"/>
        <v/>
      </c>
      <c r="U138" s="15" cm="1">
        <f t="array" ref="U138">IFERROR(IF(SUM(ABS(Q138:T138))&gt;0,SUM(Q138:T138)-1,0),0)</f>
        <v>0</v>
      </c>
      <c r="W138" s="32"/>
      <c r="AF138"/>
      <c r="AG138"/>
      <c r="AH138"/>
      <c r="AI138"/>
      <c r="AJ138"/>
      <c r="AK138" s="17"/>
      <c r="AM138" s="31"/>
      <c r="AN138" s="31"/>
      <c r="AO138" s="32"/>
      <c r="AP138" s="32"/>
      <c r="AQ138" s="32"/>
      <c r="AR138" s="31"/>
    </row>
    <row r="139" spans="10:44" x14ac:dyDescent="0.25">
      <c r="J139"/>
      <c r="Q139" s="19" t="str">
        <f t="shared" si="155"/>
        <v/>
      </c>
      <c r="R139" s="19" t="str">
        <f t="shared" si="156"/>
        <v/>
      </c>
      <c r="S139" s="19" t="str">
        <f t="shared" si="157"/>
        <v/>
      </c>
      <c r="T139" s="19" t="str">
        <f t="shared" si="158"/>
        <v/>
      </c>
      <c r="U139" s="15" cm="1">
        <f t="array" ref="U139">IFERROR(IF(SUM(ABS(Q139:T139))&gt;0,SUM(Q139:T139)-1,0),0)</f>
        <v>0</v>
      </c>
      <c r="W139" s="32"/>
      <c r="AF139"/>
      <c r="AG139"/>
      <c r="AH139"/>
      <c r="AI139"/>
      <c r="AJ139"/>
      <c r="AK139" s="17"/>
      <c r="AM139" s="31"/>
      <c r="AN139" s="31"/>
      <c r="AO139" s="32"/>
      <c r="AP139" s="32"/>
      <c r="AQ139" s="32"/>
      <c r="AR139" s="31"/>
    </row>
    <row r="140" spans="10:44" x14ac:dyDescent="0.25">
      <c r="J140"/>
      <c r="Q140" s="19" t="str">
        <f t="shared" si="155"/>
        <v/>
      </c>
      <c r="R140" s="19" t="str">
        <f t="shared" si="156"/>
        <v/>
      </c>
      <c r="S140" s="19" t="str">
        <f t="shared" si="157"/>
        <v/>
      </c>
      <c r="T140" s="19" t="str">
        <f t="shared" si="158"/>
        <v/>
      </c>
      <c r="U140" s="15" cm="1">
        <f t="array" ref="U140">IFERROR(IF(SUM(ABS(Q140:T140))&gt;0,SUM(Q140:T140)-1,0),0)</f>
        <v>0</v>
      </c>
      <c r="W140" s="32"/>
      <c r="AF140"/>
      <c r="AG140"/>
      <c r="AH140"/>
      <c r="AI140"/>
      <c r="AJ140"/>
      <c r="AK140" s="17"/>
      <c r="AM140" s="31"/>
      <c r="AN140" s="31"/>
      <c r="AO140" s="32"/>
      <c r="AP140" s="32"/>
      <c r="AQ140" s="32"/>
      <c r="AR140" s="31"/>
    </row>
    <row r="141" spans="10:44" x14ac:dyDescent="0.25">
      <c r="J141"/>
      <c r="Q141" s="19" t="str">
        <f t="shared" si="155"/>
        <v/>
      </c>
      <c r="R141" s="19" t="str">
        <f t="shared" si="156"/>
        <v/>
      </c>
      <c r="S141" s="19" t="str">
        <f t="shared" si="157"/>
        <v/>
      </c>
      <c r="T141" s="19" t="str">
        <f t="shared" si="158"/>
        <v/>
      </c>
      <c r="U141" s="15" cm="1">
        <f t="array" ref="U141">IFERROR(IF(SUM(ABS(Q141:T141))&gt;0,SUM(Q141:T141)-1,0),0)</f>
        <v>0</v>
      </c>
      <c r="W141" s="32"/>
      <c r="AF141"/>
      <c r="AG141"/>
      <c r="AH141"/>
      <c r="AI141"/>
      <c r="AJ141"/>
      <c r="AK141" s="17"/>
      <c r="AM141" s="31"/>
      <c r="AN141" s="31"/>
      <c r="AO141" s="32"/>
      <c r="AP141" s="32"/>
      <c r="AQ141" s="32"/>
      <c r="AR141" s="31"/>
    </row>
    <row r="142" spans="10:44" x14ac:dyDescent="0.25">
      <c r="J142"/>
      <c r="Q142" s="19" t="str">
        <f t="shared" si="155"/>
        <v/>
      </c>
      <c r="R142" s="19" t="str">
        <f t="shared" si="156"/>
        <v/>
      </c>
      <c r="S142" s="19" t="str">
        <f t="shared" si="157"/>
        <v/>
      </c>
      <c r="T142" s="19" t="str">
        <f t="shared" si="158"/>
        <v/>
      </c>
      <c r="U142" s="15" cm="1">
        <f t="array" ref="U142">IFERROR(IF(SUM(ABS(Q142:T142))&gt;0,SUM(Q142:T142)-1,0),0)</f>
        <v>0</v>
      </c>
      <c r="W142" s="32"/>
      <c r="AF142"/>
      <c r="AG142"/>
      <c r="AH142"/>
      <c r="AI142"/>
      <c r="AJ142"/>
      <c r="AK142" s="17"/>
      <c r="AM142" s="31"/>
      <c r="AN142" s="31"/>
      <c r="AO142" s="32"/>
      <c r="AP142" s="32"/>
      <c r="AQ142" s="32"/>
      <c r="AR142" s="31"/>
    </row>
    <row r="143" spans="10:44" x14ac:dyDescent="0.25">
      <c r="J143"/>
      <c r="Q143" s="19" t="str">
        <f t="shared" si="155"/>
        <v/>
      </c>
      <c r="R143" s="19" t="str">
        <f t="shared" si="156"/>
        <v/>
      </c>
      <c r="S143" s="19" t="str">
        <f t="shared" si="157"/>
        <v/>
      </c>
      <c r="T143" s="19" t="str">
        <f t="shared" si="158"/>
        <v/>
      </c>
      <c r="U143" s="15" cm="1">
        <f t="array" ref="U143">IFERROR(IF(SUM(ABS(Q143:T143))&gt;0,SUM(Q143:T143)-1,0),0)</f>
        <v>0</v>
      </c>
      <c r="W143" s="32"/>
      <c r="AF143"/>
      <c r="AG143"/>
      <c r="AH143"/>
      <c r="AI143"/>
      <c r="AJ143"/>
      <c r="AK143" s="17"/>
      <c r="AM143" s="31"/>
      <c r="AN143" s="31"/>
      <c r="AO143" s="32"/>
      <c r="AP143" s="32"/>
      <c r="AQ143" s="32"/>
      <c r="AR143" s="31"/>
    </row>
    <row r="144" spans="10:44" x14ac:dyDescent="0.25">
      <c r="J144"/>
      <c r="Q144" s="19" t="str">
        <f t="shared" si="155"/>
        <v/>
      </c>
      <c r="R144" s="19" t="str">
        <f t="shared" si="156"/>
        <v/>
      </c>
      <c r="S144" s="19" t="str">
        <f t="shared" si="157"/>
        <v/>
      </c>
      <c r="T144" s="19" t="str">
        <f t="shared" si="158"/>
        <v/>
      </c>
      <c r="U144" s="15" cm="1">
        <f t="array" ref="U144">IFERROR(IF(SUM(ABS(Q144:T144))&gt;0,SUM(Q144:T144)-1,0),0)</f>
        <v>0</v>
      </c>
      <c r="W144" s="32"/>
      <c r="AF144"/>
      <c r="AG144"/>
      <c r="AH144"/>
      <c r="AI144"/>
      <c r="AJ144"/>
      <c r="AK144" s="17"/>
      <c r="AM144" s="31"/>
      <c r="AN144" s="31"/>
      <c r="AO144" s="32"/>
      <c r="AP144" s="32"/>
      <c r="AQ144" s="32"/>
      <c r="AR144" s="31"/>
    </row>
    <row r="145" spans="10:44" x14ac:dyDescent="0.25">
      <c r="J145"/>
      <c r="Q145" s="19" t="str">
        <f t="shared" si="155"/>
        <v/>
      </c>
      <c r="R145" s="19" t="str">
        <f t="shared" si="156"/>
        <v/>
      </c>
      <c r="S145" s="19" t="str">
        <f t="shared" si="157"/>
        <v/>
      </c>
      <c r="T145" s="19" t="str">
        <f t="shared" si="158"/>
        <v/>
      </c>
      <c r="U145" s="15" cm="1">
        <f t="array" ref="U145">IFERROR(IF(SUM(ABS(Q145:T145))&gt;0,SUM(Q145:T145)-1,0),0)</f>
        <v>0</v>
      </c>
      <c r="W145" s="32"/>
      <c r="AF145"/>
      <c r="AG145"/>
      <c r="AH145"/>
      <c r="AI145"/>
      <c r="AJ145"/>
      <c r="AK145" s="17"/>
      <c r="AM145" s="31"/>
      <c r="AN145" s="31"/>
      <c r="AO145" s="32"/>
      <c r="AP145" s="32"/>
      <c r="AQ145" s="32"/>
      <c r="AR145" s="31"/>
    </row>
    <row r="146" spans="10:44" x14ac:dyDescent="0.25">
      <c r="J146"/>
      <c r="Q146" s="19" t="str">
        <f t="shared" si="155"/>
        <v/>
      </c>
      <c r="R146" s="19" t="str">
        <f t="shared" si="156"/>
        <v/>
      </c>
      <c r="S146" s="19" t="str">
        <f t="shared" si="157"/>
        <v/>
      </c>
      <c r="T146" s="19" t="str">
        <f t="shared" si="158"/>
        <v/>
      </c>
      <c r="U146" s="15" cm="1">
        <f t="array" ref="U146">IFERROR(IF(SUM(ABS(Q146:T146))&gt;0,SUM(Q146:T146)-1,0),0)</f>
        <v>0</v>
      </c>
      <c r="AF146"/>
      <c r="AG146"/>
      <c r="AH146"/>
      <c r="AI146"/>
      <c r="AJ146"/>
      <c r="AK146" s="17"/>
      <c r="AM146" s="31"/>
      <c r="AN146" s="31"/>
      <c r="AO146" s="32"/>
      <c r="AP146" s="32"/>
      <c r="AQ146" s="32"/>
      <c r="AR146" s="31"/>
    </row>
    <row r="147" spans="10:44" x14ac:dyDescent="0.25">
      <c r="J147"/>
      <c r="Q147" s="19" t="str">
        <f t="shared" si="155"/>
        <v/>
      </c>
      <c r="R147" s="19" t="str">
        <f t="shared" si="156"/>
        <v/>
      </c>
      <c r="S147" s="19" t="str">
        <f t="shared" si="157"/>
        <v/>
      </c>
      <c r="T147" s="19" t="str">
        <f t="shared" si="158"/>
        <v/>
      </c>
      <c r="U147" s="15" cm="1">
        <f t="array" ref="U147">IFERROR(IF(SUM(ABS(Q147:T147))&gt;0,SUM(Q147:T147)-1,0),0)</f>
        <v>0</v>
      </c>
      <c r="AF147"/>
      <c r="AG147"/>
      <c r="AH147"/>
      <c r="AI147"/>
      <c r="AJ147"/>
      <c r="AK147" s="17"/>
      <c r="AM147" s="31"/>
      <c r="AN147" s="31"/>
      <c r="AO147" s="32"/>
      <c r="AP147" s="32"/>
      <c r="AQ147" s="32"/>
      <c r="AR147" s="31"/>
    </row>
    <row r="148" spans="10:44" x14ac:dyDescent="0.25">
      <c r="J148"/>
      <c r="Q148" s="19" t="str">
        <f t="shared" si="155"/>
        <v/>
      </c>
      <c r="R148" s="19" t="str">
        <f t="shared" si="156"/>
        <v/>
      </c>
      <c r="S148" s="19" t="str">
        <f t="shared" si="157"/>
        <v/>
      </c>
      <c r="T148" s="19" t="str">
        <f t="shared" si="158"/>
        <v/>
      </c>
      <c r="U148" s="15" cm="1">
        <f t="array" ref="U148">IFERROR(IF(SUM(ABS(Q148:T148))&gt;0,SUM(Q148:T148)-1,0),0)</f>
        <v>0</v>
      </c>
      <c r="AF148"/>
      <c r="AG148"/>
      <c r="AH148"/>
      <c r="AI148"/>
      <c r="AJ148"/>
      <c r="AK148" s="17"/>
      <c r="AM148" s="31"/>
      <c r="AN148" s="31"/>
      <c r="AO148" s="32"/>
      <c r="AP148" s="32"/>
      <c r="AQ148" s="32"/>
      <c r="AR148" s="31"/>
    </row>
    <row r="149" spans="10:44" x14ac:dyDescent="0.25">
      <c r="J149"/>
      <c r="Q149" s="19" t="str">
        <f t="shared" si="155"/>
        <v/>
      </c>
      <c r="R149" s="19" t="str">
        <f t="shared" si="156"/>
        <v/>
      </c>
      <c r="S149" s="19" t="str">
        <f t="shared" si="157"/>
        <v/>
      </c>
      <c r="T149" s="19" t="str">
        <f t="shared" si="158"/>
        <v/>
      </c>
      <c r="U149" s="15" cm="1">
        <f t="array" ref="U149">IFERROR(IF(SUM(ABS(Q149:T149))&gt;0,SUM(Q149:T149)-1,0),0)</f>
        <v>0</v>
      </c>
      <c r="AF149"/>
      <c r="AG149"/>
      <c r="AH149"/>
      <c r="AI149"/>
      <c r="AJ149"/>
      <c r="AK149" s="17"/>
      <c r="AM149" s="31"/>
      <c r="AN149" s="31"/>
      <c r="AO149" s="32"/>
      <c r="AP149" s="32"/>
      <c r="AQ149" s="32"/>
      <c r="AR149" s="31"/>
    </row>
    <row r="150" spans="10:44" x14ac:dyDescent="0.25">
      <c r="J150"/>
      <c r="AF150"/>
      <c r="AG150"/>
      <c r="AH150"/>
      <c r="AI150"/>
      <c r="AJ150"/>
      <c r="AK150"/>
    </row>
    <row r="151" spans="10:44" x14ac:dyDescent="0.25">
      <c r="J151"/>
      <c r="AF151"/>
      <c r="AG151"/>
      <c r="AH151"/>
      <c r="AI151"/>
      <c r="AJ151"/>
      <c r="AK151"/>
    </row>
  </sheetData>
  <mergeCells count="2">
    <mergeCell ref="D105:G110"/>
    <mergeCell ref="D102:G103"/>
  </mergeCells>
  <pageMargins left="0.7" right="0.7" top="0.75" bottom="0.75" header="0.3" footer="0.3"/>
  <pageSetup orientation="portrait" horizontalDpi="1200" verticalDpi="1200" r:id="rId3"/>
  <drawing r:id="rId4"/>
  <legacyDrawing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5481583064C30244AD60045432BC9080" ma:contentTypeVersion="24" ma:contentTypeDescription="" ma:contentTypeScope="" ma:versionID="7fc888fc181c2b3ee34805b8407f182f">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5371b12cbd0ca12feeca5b6edfa8e73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Petition for Accounting Order</CaseType>
    <IndustryCode xmlns="dc463f71-b30c-4ab2-9473-d307f9d35888">140</IndustryCode>
    <CaseStatus xmlns="dc463f71-b30c-4ab2-9473-d307f9d35888">Closed</CaseStatus>
    <OpenedDate xmlns="dc463f71-b30c-4ab2-9473-d307f9d35888">2023-02-22T08:00:00+00:00</OpenedDate>
    <SignificantOrder xmlns="dc463f71-b30c-4ab2-9473-d307f9d35888">false</SignificantOrder>
    <Date1 xmlns="dc463f71-b30c-4ab2-9473-d307f9d35888">2023-02-22T08:00:00+00:00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230123</DocketNumber>
    <DelegatedOrder xmlns="dc463f71-b30c-4ab2-9473-d307f9d35888">false</DelegatedOrder>
  </documentManagement>
</p:properties>
</file>

<file path=customXml/itemProps1.xml><?xml version="1.0" encoding="utf-8"?>
<ds:datastoreItem xmlns:ds="http://schemas.openxmlformats.org/officeDocument/2006/customXml" ds:itemID="{D31A2D6C-D830-40EA-B868-0E70FAC34441}"/>
</file>

<file path=customXml/itemProps2.xml><?xml version="1.0" encoding="utf-8"?>
<ds:datastoreItem xmlns:ds="http://schemas.openxmlformats.org/officeDocument/2006/customXml" ds:itemID="{FC7DB5A9-DA4E-482A-AF52-78118AD52A38}"/>
</file>

<file path=customXml/itemProps3.xml><?xml version="1.0" encoding="utf-8"?>
<ds:datastoreItem xmlns:ds="http://schemas.openxmlformats.org/officeDocument/2006/customXml" ds:itemID="{264D180E-9C87-4FF8-A335-C77F5773A799}"/>
</file>

<file path=customXml/itemProps4.xml><?xml version="1.0" encoding="utf-8"?>
<ds:datastoreItem xmlns:ds="http://schemas.openxmlformats.org/officeDocument/2006/customXml" ds:itemID="{A9B7F17E-A481-45D4-8AB2-DF214917C39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Pivot of Correction</vt:lpstr>
      <vt:lpstr>Export.Report.VintageNBV.CD-Gen</vt:lpstr>
      <vt:lpstr>Sheet1</vt:lpstr>
      <vt:lpstr>Sheet2</vt:lpstr>
      <vt:lpstr>Allocation by Func.FERC.Vintage</vt:lpstr>
      <vt:lpstr>Correct</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Baldwin Bonney, Justin</dc:creator>
  <cp:lastModifiedBy>Andrews, Liz</cp:lastModifiedBy>
  <dcterms:created xsi:type="dcterms:W3CDTF">2022-06-20T20:01:37Z</dcterms:created>
  <dcterms:modified xsi:type="dcterms:W3CDTF">2023-02-17T00:43:50Z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0x0101006E56B4D1795A2E4DB2F0B01679ED314A005481583064C30244AD60045432BC9080</vt:lpwstr>
  </property>
  <property fmtid="{D5CDD505-2E9C-101B-9397-08002B2CF9AE}" pid="3" name="_docset_NoMedatataSyncRequired">
    <vt:lpwstr>False</vt:lpwstr>
  </property>
  <property fmtid="{D5CDD505-2E9C-101B-9397-08002B2CF9AE}" pid="4" name="IsEFSEC">
    <vt:bool>false</vt:bool>
  </property>
</Properties>
</file>