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styles.xml" ContentType="application/vnd.openxmlformats-officedocument.spreadsheetml.styles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" yWindow="408" windowWidth="14520" windowHeight="11220" tabRatio="881"/>
  </bookViews>
  <sheets>
    <sheet name="Lead E" sheetId="1" r:id="rId1"/>
    <sheet name="3-YR AVERAGE-ELEC" sheetId="3" r:id="rId2"/>
    <sheet name="NetWriteoffs-Elec" sheetId="4" r:id="rId3"/>
    <sheet name="BS Acct-Elec" sheetId="59" r:id="rId4"/>
    <sheet name="SOE 12ME 5-2012" sheetId="63" r:id="rId5"/>
    <sheet name="SOE 12ME 5-2013" sheetId="64" r:id="rId6"/>
    <sheet name="SOE 12ME 5-2014" sheetId="65" r:id="rId7"/>
    <sheet name="SOE 12ME 5-2015" sheetId="66" r:id="rId8"/>
    <sheet name="SOE 12ME 5-2016" sheetId="69" r:id="rId9"/>
    <sheet name="904E Uncollectible 5YE 9-2016" sheetId="68" r:id="rId10"/>
  </sheets>
  <externalReferences>
    <externalReference r:id="rId11"/>
    <externalReference r:id="rId12"/>
  </externalReferences>
  <definedNames>
    <definedName name="__123Graph_D" hidden="1">#REF!</definedName>
    <definedName name="__123Graph_ECURRENT" hidden="1">[1]ConsolidatingPL!#REF!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AccessDatabase" hidden="1">"I:\COMTREL\FINICLE\TradeSummary.mdb"</definedName>
    <definedName name="AS2DocOpenMode" hidden="1">"AS2DocumentEdit"</definedName>
    <definedName name="b" localSheetId="1" hidden="1">{#N/A,#N/A,FALSE,"Coversheet";#N/A,#N/A,FALSE,"QA"}</definedName>
    <definedName name="b" localSheetId="0" hidden="1">{#N/A,#N/A,FALSE,"Coversheet";#N/A,#N/A,FALSE,"QA"}</definedName>
    <definedName name="b" localSheetId="2" hidden="1">{#N/A,#N/A,FALSE,"Coversheet";#N/A,#N/A,FALSE,"QA"}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CBWorkbookPriority" hidden="1">-2060790043</definedName>
    <definedName name="DELETE01" localSheetId="1" hidden="1">{#N/A,#N/A,FALSE,"Coversheet";#N/A,#N/A,FALSE,"QA"}</definedName>
    <definedName name="DELETE01" localSheetId="0" hidden="1">{#N/A,#N/A,FALSE,"Coversheet";#N/A,#N/A,FALSE,"QA"}</definedName>
    <definedName name="DELETE01" localSheetId="2" hidden="1">{#N/A,#N/A,FALSE,"Coversheet";#N/A,#N/A,FALSE,"QA"}</definedName>
    <definedName name="DELETE01" hidden="1">{#N/A,#N/A,FALSE,"Coversheet";#N/A,#N/A,FALSE,"QA"}</definedName>
    <definedName name="DELETE02" localSheetId="1" hidden="1">{#N/A,#N/A,FALSE,"Schedule F";#N/A,#N/A,FALSE,"Schedule G"}</definedName>
    <definedName name="DELETE02" localSheetId="0" hidden="1">{#N/A,#N/A,FALSE,"Schedule F";#N/A,#N/A,FALSE,"Schedule G"}</definedName>
    <definedName name="DELETE02" localSheetId="2" hidden="1">{#N/A,#N/A,FALSE,"Schedule F";#N/A,#N/A,FALSE,"Schedule G"}</definedName>
    <definedName name="DELETE02" hidden="1">{#N/A,#N/A,FALSE,"Schedule F";#N/A,#N/A,FALSE,"Schedule G"}</definedName>
    <definedName name="Delete06" localSheetId="1" hidden="1">{#N/A,#N/A,FALSE,"Coversheet";#N/A,#N/A,FALSE,"QA"}</definedName>
    <definedName name="Delete06" localSheetId="2" hidden="1">{#N/A,#N/A,FALSE,"Coversheet";#N/A,#N/A,FALSE,"QA"}</definedName>
    <definedName name="Delete06" hidden="1">{#N/A,#N/A,FALSE,"Coversheet";#N/A,#N/A,FALSE,"QA"}</definedName>
    <definedName name="Delete09" localSheetId="1" hidden="1">{#N/A,#N/A,FALSE,"Coversheet";#N/A,#N/A,FALSE,"QA"}</definedName>
    <definedName name="Delete09" localSheetId="2" hidden="1">{#N/A,#N/A,FALSE,"Coversheet";#N/A,#N/A,FALSE,"QA"}</definedName>
    <definedName name="Delete09" hidden="1">{#N/A,#N/A,FALSE,"Coversheet";#N/A,#N/A,FALSE,"QA"}</definedName>
    <definedName name="Delete1" localSheetId="1" hidden="1">{#N/A,#N/A,FALSE,"Coversheet";#N/A,#N/A,FALSE,"QA"}</definedName>
    <definedName name="Delete1" localSheetId="0" hidden="1">{#N/A,#N/A,FALSE,"Coversheet";#N/A,#N/A,FALSE,"QA"}</definedName>
    <definedName name="Delete1" localSheetId="2" hidden="1">{#N/A,#N/A,FALSE,"Coversheet";#N/A,#N/A,FALSE,"QA"}</definedName>
    <definedName name="Delete1" hidden="1">{#N/A,#N/A,FALSE,"Coversheet";#N/A,#N/A,FALSE,"QA"}</definedName>
    <definedName name="Delete10" localSheetId="1" hidden="1">{#N/A,#N/A,FALSE,"Schedule F";#N/A,#N/A,FALSE,"Schedule G"}</definedName>
    <definedName name="Delete10" localSheetId="2" hidden="1">{#N/A,#N/A,FALSE,"Schedule F";#N/A,#N/A,FALSE,"Schedule G"}</definedName>
    <definedName name="Delete10" hidden="1">{#N/A,#N/A,FALSE,"Schedule F";#N/A,#N/A,FALSE,"Schedule G"}</definedName>
    <definedName name="Delete21" localSheetId="1" hidden="1">{#N/A,#N/A,FALSE,"Coversheet";#N/A,#N/A,FALSE,"QA"}</definedName>
    <definedName name="Delete21" localSheetId="2" hidden="1">{#N/A,#N/A,FALSE,"Coversheet";#N/A,#N/A,FALSE,"QA"}</definedName>
    <definedName name="Delete21" hidden="1">{#N/A,#N/A,FALSE,"Coversheet";#N/A,#N/A,FALSE,"QA"}</definedName>
    <definedName name="DFIT" localSheetId="1" hidden="1">{#N/A,#N/A,FALSE,"Coversheet";#N/A,#N/A,FALSE,"QA"}</definedName>
    <definedName name="DFIT" localSheetId="2" hidden="1">{#N/A,#N/A,FALSE,"Coversheet";#N/A,#N/A,FALSE,"QA"}</definedName>
    <definedName name="DFIT" hidden="1">{#N/A,#N/A,FALSE,"Coversheet";#N/A,#N/A,FALSE,"QA"}</definedName>
    <definedName name="ee" localSheetId="1" hidden="1">{#N/A,#N/A,FALSE,"Month ";#N/A,#N/A,FALSE,"YTD";#N/A,#N/A,FALSE,"12 mo ended"}</definedName>
    <definedName name="ee" localSheetId="2" hidden="1">{#N/A,#N/A,FALSE,"Month ";#N/A,#N/A,FALSE,"YTD";#N/A,#N/A,FALSE,"12 mo ended"}</definedName>
    <definedName name="ee" hidden="1">{#N/A,#N/A,FALSE,"Month ";#N/A,#N/A,FALSE,"YTD";#N/A,#N/A,FALSE,"12 mo ended"}</definedName>
    <definedName name="fdasfdas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1" hidden="1">{#N/A,#N/A,FALSE,"Month ";#N/A,#N/A,FALSE,"YTD";#N/A,#N/A,FALSE,"12 mo ended"}</definedName>
    <definedName name="fdsafdasfdsa" localSheetId="2" hidden="1">{#N/A,#N/A,FALSE,"Month ";#N/A,#N/A,FALSE,"YTD";#N/A,#N/A,FALSE,"12 mo ended"}</definedName>
    <definedName name="fdsafdasfdsa" hidden="1">{#N/A,#N/A,FALSE,"Month ";#N/A,#N/A,FALSE,"YTD";#N/A,#N/A,FALSE,"12 mo ended"}</definedName>
    <definedName name="income_satement_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2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2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k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p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SAPBEXhrIndnt" hidden="1">"Wide"</definedName>
    <definedName name="SAPsysID" hidden="1">"708C5W7SBKP804JT78WJ0JNKI"</definedName>
    <definedName name="SAPwbID" hidden="1">"ARS"</definedName>
    <definedName name="Transfer" hidden="1">#REF!</definedName>
    <definedName name="Transfers" hidden="1">#REF!</definedName>
    <definedName name="we" localSheetId="1" hidden="1">{#N/A,#N/A,FALSE,"Pg 6b CustCount_Gas";#N/A,#N/A,FALSE,"QA";#N/A,#N/A,FALSE,"Report";#N/A,#N/A,FALSE,"forecast"}</definedName>
    <definedName name="we" localSheetId="2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rn.10_day._.Package." localSheetId="1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2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6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7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8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localSheetId="5" hidden="1">{#N/A,#N/A,FALSE,"Pg 6b CustCount_Gas";#N/A,#N/A,FALSE,"QA";#N/A,#N/A,FALSE,"Report";#N/A,#N/A,FALSE,"forecast"}</definedName>
    <definedName name="wrn.Customer._.Counts._.Gas." localSheetId="6" hidden="1">{#N/A,#N/A,FALSE,"Pg 6b CustCount_Gas";#N/A,#N/A,FALSE,"QA";#N/A,#N/A,FALSE,"Report";#N/A,#N/A,FALSE,"forecast"}</definedName>
    <definedName name="wrn.Customer._.Counts._.Gas." localSheetId="7" hidden="1">{#N/A,#N/A,FALSE,"Pg 6b CustCount_Gas";#N/A,#N/A,FALSE,"QA";#N/A,#N/A,FALSE,"Report";#N/A,#N/A,FALSE,"forecast"}</definedName>
    <definedName name="wrn.Customer._.Counts._.Gas." localSheetId="8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Fundamental." localSheetId="1" hidden="1">{#N/A,#N/A,TRUE,"CoverPage";#N/A,#N/A,TRUE,"Gas";#N/A,#N/A,TRUE,"Power";#N/A,#N/A,TRUE,"Historical DJ Mthly Prices"}</definedName>
    <definedName name="wrn.Fundamental." localSheetId="2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ncentive._.Overhead." localSheetId="1" hidden="1">{#N/A,#N/A,FALSE,"Coversheet";#N/A,#N/A,FALSE,"QA"}</definedName>
    <definedName name="wrn.Incentive._.Overhead." localSheetId="0" hidden="1">{#N/A,#N/A,FALSE,"Coversheet";#N/A,#N/A,FALSE,"QA"}</definedName>
    <definedName name="wrn.Incentive._.Overhead." localSheetId="2" hidden="1">{#N/A,#N/A,FALSE,"Coversheet";#N/A,#N/A,FALSE,"QA"}</definedName>
    <definedName name="wrn.Incentive._.Overhead." hidden="1">{#N/A,#N/A,FALSE,"Coversheet";#N/A,#N/A,FALSE,"QA"}</definedName>
    <definedName name="wrn.limit_reports." localSheetId="1" hidden="1">{#N/A,#N/A,FALSE,"Schedule F";#N/A,#N/A,FALSE,"Schedule G"}</definedName>
    <definedName name="wrn.limit_reports." localSheetId="0" hidden="1">{#N/A,#N/A,FALSE,"Schedule F";#N/A,#N/A,FALSE,"Schedule G"}</definedName>
    <definedName name="wrn.limit_reports." localSheetId="2" hidden="1">{#N/A,#N/A,FALSE,"Schedule F";#N/A,#N/A,FALSE,"Schedule G"}</definedName>
    <definedName name="wrn.limit_reports." hidden="1">{#N/A,#N/A,FALSE,"Schedule F";#N/A,#N/A,FALSE,"Schedule G"}</definedName>
    <definedName name="wrn.MARGIN_WO_QTR." localSheetId="1" hidden="1">{#N/A,#N/A,FALSE,"Month ";#N/A,#N/A,FALSE,"YTD";#N/A,#N/A,FALSE,"12 mo ended"}</definedName>
    <definedName name="wrn.MARGIN_WO_QTR." localSheetId="0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localSheetId="5" hidden="1">{#N/A,#N/A,FALSE,"Month ";#N/A,#N/A,FALSE,"YTD";#N/A,#N/A,FALSE,"12 mo ended"}</definedName>
    <definedName name="wrn.MARGIN_WO_QTR." localSheetId="6" hidden="1">{#N/A,#N/A,FALSE,"Month ";#N/A,#N/A,FALSE,"YTD";#N/A,#N/A,FALSE,"12 mo ended"}</definedName>
    <definedName name="wrn.MARGIN_WO_QTR." localSheetId="7" hidden="1">{#N/A,#N/A,FALSE,"Month ";#N/A,#N/A,FALSE,"YTD";#N/A,#N/A,FALSE,"12 mo ended"}</definedName>
    <definedName name="wrn.MARGIN_WO_QTR." localSheetId="8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localSheetId="1" hidden="1">{#N/A,#N/A,FALSE,"2002 Small Tool OH";#N/A,#N/A,FALSE,"QA"}</definedName>
    <definedName name="wrn.Small._.Tools._.Overhead." localSheetId="0" hidden="1">{#N/A,#N/A,FALSE,"2002 Small Tool OH";#N/A,#N/A,FALSE,"QA"}</definedName>
    <definedName name="wrn.Small._.Tools._.Overhead." localSheetId="2" hidden="1">{#N/A,#N/A,FALSE,"2002 Small Tool OH";#N/A,#N/A,FALSE,"QA"}</definedName>
    <definedName name="wrn.Small._.Tools._.Overhead." hidden="1">{#N/A,#N/A,FALSE,"2002 Small Tool OH";#N/A,#N/A,FALSE,"QA"}</definedName>
    <definedName name="wrn.VERIFY." localSheetId="1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2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xx" localSheetId="1" hidden="1">{#N/A,#N/A,FALSE,"Balance_Sheet";#N/A,#N/A,FALSE,"income_statement_monthly";#N/A,#N/A,FALSE,"income_statement_Quarter";#N/A,#N/A,FALSE,"income_statement_ytd";#N/A,#N/A,FALSE,"income_statement_12Months"}</definedName>
    <definedName name="xx" localSheetId="2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45621" calcMode="manual" iterate="1" calcCompleted="0" calcOnSave="0"/>
</workbook>
</file>

<file path=xl/calcChain.xml><?xml version="1.0" encoding="utf-8"?>
<calcChain xmlns="http://schemas.openxmlformats.org/spreadsheetml/2006/main">
  <c r="G20" i="1" l="1"/>
  <c r="F20" i="1"/>
  <c r="E20" i="1"/>
  <c r="D20" i="1"/>
  <c r="A22" i="1" l="1"/>
  <c r="A23" i="1" s="1"/>
  <c r="H20" i="3" l="1"/>
  <c r="H28" i="3" l="1"/>
  <c r="H24" i="3"/>
  <c r="G24" i="3"/>
  <c r="B15" i="3"/>
  <c r="D93" i="59"/>
  <c r="D75" i="59"/>
  <c r="D57" i="59"/>
  <c r="B42" i="4"/>
  <c r="D21" i="59"/>
  <c r="D39" i="59"/>
  <c r="B26" i="4"/>
  <c r="H20" i="1" l="1"/>
  <c r="H24" i="1" s="1"/>
  <c r="H26" i="1"/>
  <c r="S31" i="69"/>
  <c r="S33" i="69" s="1"/>
  <c r="S35" i="69" s="1"/>
  <c r="S35" i="66"/>
  <c r="S34" i="66"/>
  <c r="B27" i="69"/>
  <c r="E28" i="3" s="1"/>
  <c r="B30" i="66"/>
  <c r="F28" i="3"/>
  <c r="D28" i="3"/>
  <c r="S38" i="66"/>
  <c r="S34" i="69"/>
  <c r="S32" i="69"/>
  <c r="F11" i="69"/>
  <c r="H11" i="69"/>
  <c r="L11" i="69"/>
  <c r="N11" i="69"/>
  <c r="P11" i="69"/>
  <c r="Q11" i="69"/>
  <c r="R11" i="69"/>
  <c r="F12" i="69"/>
  <c r="H12" i="69" s="1"/>
  <c r="L12" i="69"/>
  <c r="N12" i="69"/>
  <c r="P12" i="69"/>
  <c r="Q12" i="69"/>
  <c r="R12" i="69"/>
  <c r="F13" i="69"/>
  <c r="H13" i="69"/>
  <c r="L13" i="69"/>
  <c r="N13" i="69" s="1"/>
  <c r="P13" i="69"/>
  <c r="Q13" i="69"/>
  <c r="R13" i="69"/>
  <c r="F14" i="69"/>
  <c r="H14" i="69"/>
  <c r="L14" i="69"/>
  <c r="N14" i="69" s="1"/>
  <c r="P14" i="69"/>
  <c r="Q14" i="69"/>
  <c r="R14" i="69"/>
  <c r="F15" i="69"/>
  <c r="H15" i="69"/>
  <c r="L15" i="69"/>
  <c r="N15" i="69"/>
  <c r="P15" i="69"/>
  <c r="Q15" i="69"/>
  <c r="R15" i="69"/>
  <c r="B17" i="69"/>
  <c r="D17" i="69"/>
  <c r="H17" i="69" s="1"/>
  <c r="F17" i="69"/>
  <c r="F21" i="69" s="1"/>
  <c r="J17" i="69"/>
  <c r="J21" i="69" s="1"/>
  <c r="F18" i="69"/>
  <c r="H18" i="69" s="1"/>
  <c r="L18" i="69"/>
  <c r="N18" i="69" s="1"/>
  <c r="P18" i="69"/>
  <c r="Q18" i="69"/>
  <c r="R18" i="69"/>
  <c r="F19" i="69"/>
  <c r="H19" i="69"/>
  <c r="L19" i="69"/>
  <c r="N19" i="69" s="1"/>
  <c r="P19" i="69"/>
  <c r="Q19" i="69"/>
  <c r="R19" i="69"/>
  <c r="F23" i="69"/>
  <c r="H23" i="69"/>
  <c r="L23" i="69"/>
  <c r="N23" i="69" s="1"/>
  <c r="F24" i="69"/>
  <c r="H24" i="69"/>
  <c r="L24" i="69"/>
  <c r="N24" i="69" s="1"/>
  <c r="F25" i="69"/>
  <c r="H25" i="69"/>
  <c r="L25" i="69"/>
  <c r="N25" i="69" s="1"/>
  <c r="F26" i="69"/>
  <c r="H26" i="69"/>
  <c r="L26" i="69"/>
  <c r="N26" i="69" s="1"/>
  <c r="D27" i="69"/>
  <c r="J27" i="69"/>
  <c r="F48" i="69"/>
  <c r="H48" i="69"/>
  <c r="L48" i="69"/>
  <c r="F49" i="69"/>
  <c r="H49" i="69"/>
  <c r="L49" i="69"/>
  <c r="N49" i="69" s="1"/>
  <c r="F50" i="69"/>
  <c r="H50" i="69"/>
  <c r="L50" i="69"/>
  <c r="N50" i="69" s="1"/>
  <c r="F51" i="69"/>
  <c r="H51" i="69"/>
  <c r="L51" i="69"/>
  <c r="N51" i="69" s="1"/>
  <c r="F52" i="69"/>
  <c r="H52" i="69"/>
  <c r="L52" i="69"/>
  <c r="N52" i="69" s="1"/>
  <c r="B54" i="69"/>
  <c r="D54" i="69"/>
  <c r="D58" i="69" s="1"/>
  <c r="H58" i="69" s="1"/>
  <c r="F54" i="69"/>
  <c r="F58" i="69" s="1"/>
  <c r="J54" i="69"/>
  <c r="R17" i="69" s="1"/>
  <c r="F55" i="69"/>
  <c r="H55" i="69" s="1"/>
  <c r="L55" i="69"/>
  <c r="N55" i="69" s="1"/>
  <c r="F56" i="69"/>
  <c r="H56" i="69"/>
  <c r="L56" i="69"/>
  <c r="N56" i="69" s="1"/>
  <c r="B58" i="69"/>
  <c r="J58" i="69"/>
  <c r="L54" i="69" l="1"/>
  <c r="N27" i="69"/>
  <c r="Q17" i="69"/>
  <c r="L17" i="69"/>
  <c r="L21" i="69" s="1"/>
  <c r="N21" i="69" s="1"/>
  <c r="B29" i="69"/>
  <c r="F27" i="69"/>
  <c r="F29" i="69" s="1"/>
  <c r="D21" i="69"/>
  <c r="H21" i="69" s="1"/>
  <c r="P17" i="69"/>
  <c r="H54" i="69"/>
  <c r="N48" i="69"/>
  <c r="L27" i="69"/>
  <c r="B21" i="69"/>
  <c r="N17" i="69"/>
  <c r="L29" i="69"/>
  <c r="L58" i="69"/>
  <c r="N58" i="69" s="1"/>
  <c r="N54" i="69"/>
  <c r="D29" i="69"/>
  <c r="H29" i="69" s="1"/>
  <c r="J29" i="69"/>
  <c r="C28" i="3" l="1"/>
  <c r="G28" i="3" s="1"/>
  <c r="H27" i="69"/>
  <c r="N29" i="69"/>
  <c r="D95" i="68" l="1"/>
  <c r="D77" i="4" s="1"/>
  <c r="D76" i="4"/>
  <c r="D14" i="4"/>
  <c r="D29" i="4"/>
  <c r="B15" i="4"/>
  <c r="D20" i="59"/>
  <c r="D19" i="59"/>
  <c r="D18" i="59"/>
  <c r="D17" i="59"/>
  <c r="D16" i="59"/>
  <c r="D15" i="59"/>
  <c r="D14" i="59"/>
  <c r="D13" i="59"/>
  <c r="D12" i="59"/>
  <c r="D11" i="59"/>
  <c r="D10" i="59"/>
  <c r="D9" i="59"/>
  <c r="B10" i="4"/>
  <c r="B7" i="4"/>
  <c r="B11" i="4" s="1"/>
  <c r="B12" i="4" s="1"/>
  <c r="B14" i="4" l="1"/>
  <c r="B16" i="4" s="1"/>
  <c r="B28" i="3" s="1"/>
  <c r="B25" i="4" l="1"/>
  <c r="B22" i="4"/>
  <c r="S37" i="66" l="1"/>
  <c r="B20" i="66"/>
  <c r="B24" i="66" s="1"/>
  <c r="F27" i="3"/>
  <c r="E27" i="3"/>
  <c r="D27" i="3"/>
  <c r="S37" i="65"/>
  <c r="S35" i="65"/>
  <c r="S34" i="65"/>
  <c r="S36" i="65"/>
  <c r="S38" i="65" s="1"/>
  <c r="F26" i="3"/>
  <c r="E26" i="3"/>
  <c r="D26" i="3"/>
  <c r="C26" i="3"/>
  <c r="S37" i="64"/>
  <c r="S35" i="64"/>
  <c r="S34" i="64"/>
  <c r="S36" i="64" s="1"/>
  <c r="S38" i="64" s="1"/>
  <c r="F25" i="3"/>
  <c r="E25" i="3"/>
  <c r="D25" i="3"/>
  <c r="C25" i="3"/>
  <c r="S40" i="63"/>
  <c r="S38" i="63"/>
  <c r="S37" i="63"/>
  <c r="S39" i="63"/>
  <c r="F24" i="3"/>
  <c r="E24" i="3"/>
  <c r="D24" i="3"/>
  <c r="C24" i="3"/>
  <c r="F11" i="66"/>
  <c r="H11" i="66"/>
  <c r="L11" i="66"/>
  <c r="N11" i="66"/>
  <c r="P11" i="66"/>
  <c r="Q11" i="66"/>
  <c r="R11" i="66"/>
  <c r="F12" i="66"/>
  <c r="H12" i="66" s="1"/>
  <c r="L12" i="66"/>
  <c r="N12" i="66" s="1"/>
  <c r="P12" i="66"/>
  <c r="Q12" i="66"/>
  <c r="R12" i="66"/>
  <c r="F13" i="66"/>
  <c r="H13" i="66"/>
  <c r="L13" i="66"/>
  <c r="N13" i="66"/>
  <c r="P13" i="66"/>
  <c r="Q13" i="66"/>
  <c r="R13" i="66"/>
  <c r="F14" i="66"/>
  <c r="H14" i="66" s="1"/>
  <c r="L14" i="66"/>
  <c r="N14" i="66" s="1"/>
  <c r="P14" i="66"/>
  <c r="Q14" i="66"/>
  <c r="R14" i="66"/>
  <c r="F15" i="66"/>
  <c r="H15" i="66"/>
  <c r="L15" i="66"/>
  <c r="N15" i="66"/>
  <c r="P15" i="66"/>
  <c r="Q15" i="66"/>
  <c r="R15" i="66"/>
  <c r="B17" i="66"/>
  <c r="D17" i="66"/>
  <c r="F17" i="66"/>
  <c r="H17" i="66" s="1"/>
  <c r="J17" i="66"/>
  <c r="J20" i="66" s="1"/>
  <c r="F18" i="66"/>
  <c r="H18" i="66" s="1"/>
  <c r="L18" i="66"/>
  <c r="N18" i="66"/>
  <c r="Q18" i="66"/>
  <c r="D20" i="66"/>
  <c r="D24" i="66" s="1"/>
  <c r="F21" i="66"/>
  <c r="H21" i="66" s="1"/>
  <c r="L21" i="66"/>
  <c r="N21" i="66" s="1"/>
  <c r="P21" i="66"/>
  <c r="Q21" i="66"/>
  <c r="R21" i="66"/>
  <c r="F22" i="66"/>
  <c r="H22" i="66" s="1"/>
  <c r="L22" i="66"/>
  <c r="N22" i="66" s="1"/>
  <c r="P22" i="66"/>
  <c r="Q22" i="66"/>
  <c r="R22" i="66"/>
  <c r="F26" i="66"/>
  <c r="H26" i="66" s="1"/>
  <c r="L26" i="66"/>
  <c r="N26" i="66" s="1"/>
  <c r="F27" i="66"/>
  <c r="H27" i="66" s="1"/>
  <c r="L27" i="66"/>
  <c r="N27" i="66" s="1"/>
  <c r="F28" i="66"/>
  <c r="H28" i="66" s="1"/>
  <c r="L28" i="66"/>
  <c r="N28" i="66" s="1"/>
  <c r="F29" i="66"/>
  <c r="H29" i="66" s="1"/>
  <c r="L29" i="66"/>
  <c r="N29" i="66" s="1"/>
  <c r="D30" i="66"/>
  <c r="F30" i="66"/>
  <c r="J30" i="66"/>
  <c r="F49" i="66"/>
  <c r="H49" i="66"/>
  <c r="L49" i="66"/>
  <c r="N49" i="66" s="1"/>
  <c r="F50" i="66"/>
  <c r="H50" i="66" s="1"/>
  <c r="L50" i="66"/>
  <c r="N50" i="66" s="1"/>
  <c r="F51" i="66"/>
  <c r="H51" i="66" s="1"/>
  <c r="L51" i="66"/>
  <c r="N51" i="66" s="1"/>
  <c r="F52" i="66"/>
  <c r="H52" i="66" s="1"/>
  <c r="L52" i="66"/>
  <c r="N52" i="66" s="1"/>
  <c r="F53" i="66"/>
  <c r="H53" i="66" s="1"/>
  <c r="L53" i="66"/>
  <c r="N53" i="66" s="1"/>
  <c r="B55" i="66"/>
  <c r="P17" i="66" s="1"/>
  <c r="D55" i="66"/>
  <c r="D58" i="66" s="1"/>
  <c r="Q20" i="66" s="1"/>
  <c r="F55" i="66"/>
  <c r="J55" i="66"/>
  <c r="R17" i="66" s="1"/>
  <c r="F56" i="66"/>
  <c r="H56" i="66"/>
  <c r="L56" i="66"/>
  <c r="N56" i="66"/>
  <c r="F59" i="66"/>
  <c r="H59" i="66" s="1"/>
  <c r="L59" i="66"/>
  <c r="N59" i="66" s="1"/>
  <c r="F60" i="66"/>
  <c r="H60" i="66" s="1"/>
  <c r="L60" i="66"/>
  <c r="N60" i="66" s="1"/>
  <c r="D32" i="66" l="1"/>
  <c r="S36" i="66"/>
  <c r="S41" i="63"/>
  <c r="Q17" i="66"/>
  <c r="H55" i="66"/>
  <c r="H30" i="66"/>
  <c r="B32" i="66"/>
  <c r="C27" i="3" s="1"/>
  <c r="J24" i="66"/>
  <c r="D62" i="66"/>
  <c r="J58" i="66"/>
  <c r="F58" i="66"/>
  <c r="B58" i="66"/>
  <c r="L55" i="66"/>
  <c r="L30" i="66"/>
  <c r="F20" i="66"/>
  <c r="L17" i="66"/>
  <c r="F24" i="66" l="1"/>
  <c r="H20" i="66"/>
  <c r="P20" i="66"/>
  <c r="B62" i="66"/>
  <c r="R20" i="66"/>
  <c r="J62" i="66"/>
  <c r="N17" i="66"/>
  <c r="L20" i="66"/>
  <c r="N30" i="66"/>
  <c r="N55" i="66"/>
  <c r="L58" i="66"/>
  <c r="L62" i="66" s="1"/>
  <c r="H58" i="66"/>
  <c r="F62" i="66"/>
  <c r="H62" i="66" s="1"/>
  <c r="J32" i="66"/>
  <c r="L24" i="66" l="1"/>
  <c r="N20" i="66"/>
  <c r="N62" i="66"/>
  <c r="N58" i="66"/>
  <c r="H24" i="66"/>
  <c r="F32" i="66"/>
  <c r="H32" i="66" s="1"/>
  <c r="N24" i="66" l="1"/>
  <c r="L32" i="66"/>
  <c r="N32" i="66" s="1"/>
  <c r="F11" i="65" l="1"/>
  <c r="H11" i="65"/>
  <c r="L11" i="65"/>
  <c r="N11" i="65"/>
  <c r="P11" i="65"/>
  <c r="Q11" i="65"/>
  <c r="R11" i="65"/>
  <c r="F12" i="65"/>
  <c r="H12" i="65" s="1"/>
  <c r="L12" i="65"/>
  <c r="N12" i="65" s="1"/>
  <c r="P12" i="65"/>
  <c r="Q12" i="65"/>
  <c r="R12" i="65"/>
  <c r="F13" i="65"/>
  <c r="H13" i="65"/>
  <c r="L13" i="65"/>
  <c r="N13" i="65"/>
  <c r="P13" i="65"/>
  <c r="Q13" i="65"/>
  <c r="R13" i="65"/>
  <c r="F14" i="65"/>
  <c r="H14" i="65" s="1"/>
  <c r="L14" i="65"/>
  <c r="N14" i="65" s="1"/>
  <c r="P14" i="65"/>
  <c r="Q14" i="65"/>
  <c r="R14" i="65"/>
  <c r="F15" i="65"/>
  <c r="H15" i="65"/>
  <c r="L15" i="65"/>
  <c r="N15" i="65"/>
  <c r="P15" i="65"/>
  <c r="Q15" i="65"/>
  <c r="R15" i="65"/>
  <c r="B17" i="65"/>
  <c r="B20" i="65" s="1"/>
  <c r="B24" i="65" s="1"/>
  <c r="D17" i="65"/>
  <c r="F17" i="65"/>
  <c r="H17" i="65" s="1"/>
  <c r="J17" i="65"/>
  <c r="J20" i="65" s="1"/>
  <c r="F18" i="65"/>
  <c r="H18" i="65" s="1"/>
  <c r="L18" i="65"/>
  <c r="N18" i="65" s="1"/>
  <c r="Q18" i="65"/>
  <c r="D20" i="65"/>
  <c r="F21" i="65"/>
  <c r="H21" i="65"/>
  <c r="L21" i="65"/>
  <c r="N21" i="65" s="1"/>
  <c r="P21" i="65"/>
  <c r="Q21" i="65"/>
  <c r="R21" i="65"/>
  <c r="F22" i="65"/>
  <c r="H22" i="65" s="1"/>
  <c r="L22" i="65"/>
  <c r="N22" i="65" s="1"/>
  <c r="P22" i="65"/>
  <c r="Q22" i="65"/>
  <c r="R22" i="65"/>
  <c r="D24" i="65"/>
  <c r="F26" i="65"/>
  <c r="H26" i="65" s="1"/>
  <c r="L26" i="65"/>
  <c r="N26" i="65" s="1"/>
  <c r="F27" i="65"/>
  <c r="H27" i="65" s="1"/>
  <c r="L27" i="65"/>
  <c r="N27" i="65" s="1"/>
  <c r="F28" i="65"/>
  <c r="H28" i="65" s="1"/>
  <c r="L28" i="65"/>
  <c r="N28" i="65"/>
  <c r="F29" i="65"/>
  <c r="H29" i="65" s="1"/>
  <c r="L29" i="65"/>
  <c r="N29" i="65" s="1"/>
  <c r="B30" i="65"/>
  <c r="B32" i="65" s="1"/>
  <c r="D30" i="65"/>
  <c r="F30" i="65"/>
  <c r="H30" i="65" s="1"/>
  <c r="J30" i="65"/>
  <c r="D32" i="65"/>
  <c r="F48" i="65"/>
  <c r="H48" i="65"/>
  <c r="L48" i="65"/>
  <c r="N48" i="65" s="1"/>
  <c r="F49" i="65"/>
  <c r="H49" i="65" s="1"/>
  <c r="L49" i="65"/>
  <c r="N49" i="65" s="1"/>
  <c r="F50" i="65"/>
  <c r="H50" i="65" s="1"/>
  <c r="L50" i="65"/>
  <c r="N50" i="65" s="1"/>
  <c r="F51" i="65"/>
  <c r="H51" i="65" s="1"/>
  <c r="L51" i="65"/>
  <c r="N51" i="65" s="1"/>
  <c r="F52" i="65"/>
  <c r="H52" i="65" s="1"/>
  <c r="L52" i="65"/>
  <c r="N52" i="65" s="1"/>
  <c r="B54" i="65"/>
  <c r="P17" i="65" s="1"/>
  <c r="D54" i="65"/>
  <c r="Q17" i="65" s="1"/>
  <c r="F54" i="65"/>
  <c r="H54" i="65" s="1"/>
  <c r="J54" i="65"/>
  <c r="R17" i="65" s="1"/>
  <c r="F55" i="65"/>
  <c r="H55" i="65" s="1"/>
  <c r="L55" i="65"/>
  <c r="N55" i="65" s="1"/>
  <c r="D57" i="65"/>
  <c r="Q20" i="65" s="1"/>
  <c r="F58" i="65"/>
  <c r="H58" i="65" s="1"/>
  <c r="L58" i="65"/>
  <c r="N58" i="65" s="1"/>
  <c r="F59" i="65"/>
  <c r="H59" i="65" s="1"/>
  <c r="L59" i="65"/>
  <c r="N59" i="65" s="1"/>
  <c r="J24" i="65" l="1"/>
  <c r="D61" i="65"/>
  <c r="J57" i="65"/>
  <c r="F57" i="65"/>
  <c r="B57" i="65"/>
  <c r="L54" i="65"/>
  <c r="L30" i="65"/>
  <c r="F20" i="65"/>
  <c r="L17" i="65"/>
  <c r="F11" i="64"/>
  <c r="H11" i="64"/>
  <c r="L11" i="64"/>
  <c r="N11" i="64"/>
  <c r="P11" i="64"/>
  <c r="Q11" i="64"/>
  <c r="R11" i="64"/>
  <c r="F12" i="64"/>
  <c r="H12" i="64" s="1"/>
  <c r="L12" i="64"/>
  <c r="N12" i="64" s="1"/>
  <c r="P12" i="64"/>
  <c r="Q12" i="64"/>
  <c r="R12" i="64"/>
  <c r="F13" i="64"/>
  <c r="H13" i="64"/>
  <c r="L13" i="64"/>
  <c r="N13" i="64"/>
  <c r="P13" i="64"/>
  <c r="Q13" i="64"/>
  <c r="R13" i="64"/>
  <c r="F14" i="64"/>
  <c r="H14" i="64" s="1"/>
  <c r="L14" i="64"/>
  <c r="N14" i="64" s="1"/>
  <c r="P14" i="64"/>
  <c r="Q14" i="64"/>
  <c r="R14" i="64"/>
  <c r="F15" i="64"/>
  <c r="H15" i="64"/>
  <c r="L15" i="64"/>
  <c r="N15" i="64"/>
  <c r="P15" i="64"/>
  <c r="Q15" i="64"/>
  <c r="R15" i="64"/>
  <c r="B17" i="64"/>
  <c r="D17" i="64"/>
  <c r="F17" i="64"/>
  <c r="H17" i="64" s="1"/>
  <c r="J17" i="64"/>
  <c r="L17" i="64"/>
  <c r="N17" i="64" s="1"/>
  <c r="F18" i="64"/>
  <c r="H18" i="64" s="1"/>
  <c r="L18" i="64"/>
  <c r="N18" i="64" s="1"/>
  <c r="P18" i="64"/>
  <c r="Q18" i="64"/>
  <c r="R18" i="64"/>
  <c r="B20" i="64"/>
  <c r="D20" i="64"/>
  <c r="J20" i="64"/>
  <c r="L20" i="64"/>
  <c r="N20" i="64" s="1"/>
  <c r="F21" i="64"/>
  <c r="H21" i="64"/>
  <c r="L21" i="64"/>
  <c r="N21" i="64"/>
  <c r="P21" i="64"/>
  <c r="Q21" i="64"/>
  <c r="R21" i="64"/>
  <c r="F22" i="64"/>
  <c r="H22" i="64" s="1"/>
  <c r="L22" i="64"/>
  <c r="N22" i="64" s="1"/>
  <c r="P22" i="64"/>
  <c r="Q22" i="64"/>
  <c r="R22" i="64"/>
  <c r="B24" i="64"/>
  <c r="D24" i="64"/>
  <c r="J24" i="64"/>
  <c r="L24" i="64"/>
  <c r="N24" i="64" s="1"/>
  <c r="F26" i="64"/>
  <c r="H26" i="64"/>
  <c r="L26" i="64"/>
  <c r="N26" i="64" s="1"/>
  <c r="F27" i="64"/>
  <c r="H27" i="64" s="1"/>
  <c r="L27" i="64"/>
  <c r="N27" i="64"/>
  <c r="F28" i="64"/>
  <c r="H28" i="64"/>
  <c r="L28" i="64"/>
  <c r="N28" i="64"/>
  <c r="B29" i="64"/>
  <c r="D29" i="64"/>
  <c r="D31" i="64" s="1"/>
  <c r="J29" i="64"/>
  <c r="L29" i="64"/>
  <c r="N29" i="64" s="1"/>
  <c r="B31" i="64"/>
  <c r="J31" i="64"/>
  <c r="F47" i="64"/>
  <c r="H47" i="64"/>
  <c r="L47" i="64"/>
  <c r="N47" i="64"/>
  <c r="F48" i="64"/>
  <c r="H48" i="64"/>
  <c r="L48" i="64"/>
  <c r="N48" i="64"/>
  <c r="F49" i="64"/>
  <c r="H49" i="64"/>
  <c r="L49" i="64"/>
  <c r="N49" i="64"/>
  <c r="F50" i="64"/>
  <c r="H50" i="64"/>
  <c r="L50" i="64"/>
  <c r="N50" i="64"/>
  <c r="F51" i="64"/>
  <c r="H51" i="64"/>
  <c r="L51" i="64"/>
  <c r="N51" i="64"/>
  <c r="B53" i="64"/>
  <c r="P17" i="64" s="1"/>
  <c r="D53" i="64"/>
  <c r="Q17" i="64" s="1"/>
  <c r="F53" i="64"/>
  <c r="H53" i="64"/>
  <c r="J53" i="64"/>
  <c r="R17" i="64" s="1"/>
  <c r="L53" i="64"/>
  <c r="N53" i="64" s="1"/>
  <c r="F54" i="64"/>
  <c r="H54" i="64" s="1"/>
  <c r="L54" i="64"/>
  <c r="N54" i="64" s="1"/>
  <c r="B56" i="64"/>
  <c r="P20" i="64" s="1"/>
  <c r="F56" i="64"/>
  <c r="J56" i="64"/>
  <c r="R20" i="64" s="1"/>
  <c r="F57" i="64"/>
  <c r="H57" i="64" s="1"/>
  <c r="L57" i="64"/>
  <c r="N57" i="64" s="1"/>
  <c r="F58" i="64"/>
  <c r="H58" i="64" s="1"/>
  <c r="L58" i="64"/>
  <c r="N58" i="64" s="1"/>
  <c r="N17" i="65" l="1"/>
  <c r="L20" i="65"/>
  <c r="N30" i="65"/>
  <c r="N54" i="65"/>
  <c r="L57" i="65"/>
  <c r="L61" i="65" s="1"/>
  <c r="F61" i="65"/>
  <c r="H57" i="65"/>
  <c r="H61" i="65"/>
  <c r="F24" i="65"/>
  <c r="H20" i="65"/>
  <c r="P20" i="65"/>
  <c r="B61" i="65"/>
  <c r="N57" i="65"/>
  <c r="R20" i="65"/>
  <c r="J61" i="65"/>
  <c r="N61" i="65" s="1"/>
  <c r="J32" i="65"/>
  <c r="F60" i="64"/>
  <c r="F29" i="64"/>
  <c r="H29" i="64" s="1"/>
  <c r="J60" i="64"/>
  <c r="B60" i="64"/>
  <c r="L56" i="64"/>
  <c r="D56" i="64"/>
  <c r="L31" i="64"/>
  <c r="N31" i="64" s="1"/>
  <c r="F20" i="64"/>
  <c r="H24" i="65" l="1"/>
  <c r="F32" i="65"/>
  <c r="H32" i="65" s="1"/>
  <c r="L24" i="65"/>
  <c r="N20" i="65"/>
  <c r="N56" i="64"/>
  <c r="L60" i="64"/>
  <c r="N60" i="64" s="1"/>
  <c r="F24" i="64"/>
  <c r="H20" i="64"/>
  <c r="Q20" i="64"/>
  <c r="H56" i="64"/>
  <c r="D60" i="64"/>
  <c r="H60" i="64" s="1"/>
  <c r="N24" i="65" l="1"/>
  <c r="L32" i="65"/>
  <c r="N32" i="65" s="1"/>
  <c r="F31" i="64"/>
  <c r="H31" i="64" s="1"/>
  <c r="H24" i="64"/>
  <c r="D109" i="59" l="1"/>
  <c r="D108" i="59"/>
  <c r="D107" i="59"/>
  <c r="D106" i="59"/>
  <c r="D105" i="59"/>
  <c r="D104" i="59"/>
  <c r="D103" i="59"/>
  <c r="D102" i="59"/>
  <c r="D101" i="59"/>
  <c r="D100" i="59"/>
  <c r="D99" i="59"/>
  <c r="D98" i="59"/>
  <c r="E98" i="59"/>
  <c r="D91" i="59"/>
  <c r="D90" i="59"/>
  <c r="D89" i="59"/>
  <c r="D88" i="59"/>
  <c r="D87" i="59"/>
  <c r="D86" i="59"/>
  <c r="D85" i="59"/>
  <c r="D84" i="59"/>
  <c r="D83" i="59"/>
  <c r="D82" i="59"/>
  <c r="D81" i="59"/>
  <c r="D80" i="59"/>
  <c r="D73" i="59"/>
  <c r="D62" i="59"/>
  <c r="D72" i="59"/>
  <c r="D71" i="59"/>
  <c r="D70" i="59"/>
  <c r="D69" i="59"/>
  <c r="D68" i="59"/>
  <c r="D67" i="59"/>
  <c r="D66" i="59"/>
  <c r="D65" i="59"/>
  <c r="D64" i="59"/>
  <c r="D63" i="59"/>
  <c r="D45" i="59"/>
  <c r="D46" i="59"/>
  <c r="D47" i="59"/>
  <c r="D48" i="59"/>
  <c r="D49" i="59"/>
  <c r="D50" i="59"/>
  <c r="D51" i="59"/>
  <c r="D52" i="59"/>
  <c r="D53" i="59"/>
  <c r="D54" i="59"/>
  <c r="D55" i="59"/>
  <c r="D44" i="59"/>
  <c r="D28" i="59"/>
  <c r="D29" i="59"/>
  <c r="D30" i="59"/>
  <c r="D31" i="59"/>
  <c r="D32" i="59"/>
  <c r="D33" i="59"/>
  <c r="D34" i="59"/>
  <c r="D35" i="59"/>
  <c r="D36" i="59"/>
  <c r="D37" i="59"/>
  <c r="D38" i="59"/>
  <c r="D27" i="59"/>
  <c r="D111" i="59" l="1"/>
  <c r="F98" i="59"/>
  <c r="E99" i="59"/>
  <c r="F99" i="59" l="1"/>
  <c r="E100" i="59"/>
  <c r="E101" i="59" l="1"/>
  <c r="F101" i="59" s="1"/>
  <c r="F100" i="59"/>
  <c r="E102" i="59" l="1"/>
  <c r="F102" i="59"/>
  <c r="B86" i="4"/>
  <c r="B83" i="4"/>
  <c r="B71" i="4"/>
  <c r="B68" i="4"/>
  <c r="B56" i="4"/>
  <c r="B53" i="4"/>
  <c r="B41" i="4"/>
  <c r="B38" i="4"/>
  <c r="E103" i="59" l="1"/>
  <c r="F103" i="59"/>
  <c r="B30" i="4"/>
  <c r="B91" i="4"/>
  <c r="B76" i="4"/>
  <c r="B61" i="4"/>
  <c r="B46" i="4"/>
  <c r="E104" i="59" l="1"/>
  <c r="F104" i="59"/>
  <c r="E105" i="59" l="1"/>
  <c r="F105" i="59" s="1"/>
  <c r="B29" i="4"/>
  <c r="E106" i="59" l="1"/>
  <c r="F106" i="59" s="1"/>
  <c r="B31" i="4"/>
  <c r="B27" i="3" s="1"/>
  <c r="B27" i="4"/>
  <c r="E107" i="59" l="1"/>
  <c r="F107" i="59" s="1"/>
  <c r="G27" i="3"/>
  <c r="H27" i="3" s="1"/>
  <c r="G26" i="3"/>
  <c r="G25" i="3"/>
  <c r="E108" i="59" l="1"/>
  <c r="F108" i="59" s="1"/>
  <c r="E109" i="59" l="1"/>
  <c r="F109" i="59" s="1"/>
  <c r="B43" i="4"/>
  <c r="B45" i="4"/>
  <c r="D45" i="4" s="1"/>
  <c r="B60" i="4"/>
  <c r="D60" i="4" s="1"/>
  <c r="B75" i="4"/>
  <c r="D75" i="4" s="1"/>
  <c r="B90" i="4"/>
  <c r="A15" i="1"/>
  <c r="A16" i="1" s="1"/>
  <c r="A17" i="1" s="1"/>
  <c r="A18" i="1" s="1"/>
  <c r="A19" i="1" s="1"/>
  <c r="A20" i="1" s="1"/>
  <c r="A21" i="1" s="1"/>
  <c r="A24" i="1" s="1"/>
  <c r="A25" i="1" s="1"/>
  <c r="A26" i="1" s="1"/>
  <c r="A27" i="1" s="1"/>
  <c r="A28" i="1" s="1"/>
  <c r="A29" i="1" s="1"/>
  <c r="A30" i="1" s="1"/>
  <c r="A31" i="1" s="1"/>
  <c r="E79" i="59" l="1"/>
  <c r="E80" i="59" s="1"/>
  <c r="E113" i="59"/>
  <c r="B87" i="4"/>
  <c r="B88" i="4" s="1"/>
  <c r="B72" i="4"/>
  <c r="B73" i="4" s="1"/>
  <c r="B57" i="4"/>
  <c r="B58" i="4" s="1"/>
  <c r="B92" i="4"/>
  <c r="B77" i="4"/>
  <c r="B62" i="4"/>
  <c r="B47" i="4"/>
  <c r="G21" i="59" l="1"/>
  <c r="F80" i="59"/>
  <c r="B26" i="3"/>
  <c r="H26" i="3" s="1"/>
  <c r="B24" i="3"/>
  <c r="B25" i="3"/>
  <c r="H25" i="3" s="1"/>
  <c r="J25" i="3" l="1"/>
  <c r="C15" i="3" s="1"/>
  <c r="D14" i="1" s="1"/>
  <c r="J24" i="3"/>
  <c r="C14" i="3" s="1"/>
  <c r="J28" i="3"/>
  <c r="J27" i="3"/>
  <c r="B17" i="3" s="1"/>
  <c r="C15" i="1" s="1"/>
  <c r="J26" i="3"/>
  <c r="G16" i="3" s="1"/>
  <c r="E81" i="59"/>
  <c r="F81" i="59" s="1"/>
  <c r="E18" i="3" l="1"/>
  <c r="F16" i="1" s="1"/>
  <c r="D18" i="3"/>
  <c r="E16" i="1" s="1"/>
  <c r="G18" i="3"/>
  <c r="C18" i="3"/>
  <c r="D16" i="1" s="1"/>
  <c r="F18" i="3"/>
  <c r="G16" i="1" s="1"/>
  <c r="B18" i="3"/>
  <c r="C16" i="1" s="1"/>
  <c r="C17" i="3"/>
  <c r="D15" i="1" s="1"/>
  <c r="G14" i="3"/>
  <c r="D14" i="3"/>
  <c r="E82" i="59"/>
  <c r="F82" i="59" s="1"/>
  <c r="F14" i="3"/>
  <c r="B14" i="3"/>
  <c r="E14" i="3"/>
  <c r="F17" i="3"/>
  <c r="G15" i="1" s="1"/>
  <c r="G17" i="3"/>
  <c r="D17" i="3"/>
  <c r="E15" i="1" s="1"/>
  <c r="E17" i="3"/>
  <c r="F15" i="1" s="1"/>
  <c r="D16" i="3"/>
  <c r="D15" i="3"/>
  <c r="E14" i="1" s="1"/>
  <c r="C16" i="3"/>
  <c r="C14" i="1"/>
  <c r="G15" i="3"/>
  <c r="F16" i="3"/>
  <c r="E16" i="3"/>
  <c r="B16" i="3"/>
  <c r="F15" i="3"/>
  <c r="G14" i="1" s="1"/>
  <c r="E15" i="3"/>
  <c r="F14" i="1" s="1"/>
  <c r="H18" i="3" l="1"/>
  <c r="E83" i="59"/>
  <c r="F83" i="59" s="1"/>
  <c r="H14" i="3"/>
  <c r="H14" i="1"/>
  <c r="I14" i="1" s="1"/>
  <c r="H17" i="3"/>
  <c r="H15" i="1"/>
  <c r="H15" i="3"/>
  <c r="H16" i="1"/>
  <c r="H16" i="3"/>
  <c r="E84" i="59" l="1"/>
  <c r="F84" i="59"/>
  <c r="I15" i="1"/>
  <c r="I16" i="1"/>
  <c r="I18" i="1" l="1"/>
  <c r="E85" i="59"/>
  <c r="F85" i="59" s="1"/>
  <c r="H23" i="1"/>
  <c r="E86" i="59" l="1"/>
  <c r="F86" i="59" s="1"/>
  <c r="E87" i="59" l="1"/>
  <c r="F87" i="59" s="1"/>
  <c r="E88" i="59" l="1"/>
  <c r="F88" i="59" s="1"/>
  <c r="E89" i="59" l="1"/>
  <c r="E90" i="59" l="1"/>
  <c r="F89" i="59"/>
  <c r="E91" i="59" l="1"/>
  <c r="E95" i="59" s="1"/>
  <c r="F90" i="59"/>
  <c r="E61" i="59" l="1"/>
  <c r="F91" i="59"/>
  <c r="E62" i="59" l="1"/>
  <c r="E63" i="59" l="1"/>
  <c r="F62" i="59"/>
  <c r="E64" i="59" l="1"/>
  <c r="F63" i="59"/>
  <c r="E65" i="59" l="1"/>
  <c r="F64" i="59"/>
  <c r="E66" i="59" l="1"/>
  <c r="F65" i="59"/>
  <c r="E67" i="59" l="1"/>
  <c r="F66" i="59"/>
  <c r="E68" i="59" l="1"/>
  <c r="F67" i="59"/>
  <c r="E69" i="59" l="1"/>
  <c r="F68" i="59"/>
  <c r="E70" i="59" l="1"/>
  <c r="F69" i="59"/>
  <c r="E71" i="59" l="1"/>
  <c r="F70" i="59"/>
  <c r="E72" i="59" l="1"/>
  <c r="F71" i="59"/>
  <c r="E73" i="59" l="1"/>
  <c r="F72" i="59"/>
  <c r="F73" i="59" l="1"/>
  <c r="E77" i="59"/>
  <c r="E43" i="59"/>
  <c r="E44" i="59" l="1"/>
  <c r="F44" i="59" s="1"/>
  <c r="E45" i="59" l="1"/>
  <c r="F45" i="59" s="1"/>
  <c r="E46" i="59" l="1"/>
  <c r="F46" i="59" s="1"/>
  <c r="E47" i="59" l="1"/>
  <c r="F47" i="59" s="1"/>
  <c r="E48" i="59" l="1"/>
  <c r="F48" i="59" s="1"/>
  <c r="E49" i="59" l="1"/>
  <c r="F49" i="59" s="1"/>
  <c r="E50" i="59" l="1"/>
  <c r="F50" i="59" s="1"/>
  <c r="E51" i="59" l="1"/>
  <c r="F51" i="59" s="1"/>
  <c r="E52" i="59" l="1"/>
  <c r="F52" i="59" s="1"/>
  <c r="E53" i="59" l="1"/>
  <c r="F53" i="59" s="1"/>
  <c r="E54" i="59" l="1"/>
  <c r="F54" i="59" s="1"/>
  <c r="E55" i="59" l="1"/>
  <c r="F55" i="59" s="1"/>
  <c r="E59" i="59" l="1"/>
  <c r="E26" i="59"/>
  <c r="E27" i="59" l="1"/>
  <c r="F27" i="59" s="1"/>
  <c r="E28" i="59" l="1"/>
  <c r="F28" i="59" s="1"/>
  <c r="E29" i="59" l="1"/>
  <c r="F29" i="59" s="1"/>
  <c r="E30" i="59" l="1"/>
  <c r="F30" i="59" s="1"/>
  <c r="E31" i="59" l="1"/>
  <c r="F31" i="59" s="1"/>
  <c r="E32" i="59" l="1"/>
  <c r="E33" i="59" l="1"/>
  <c r="F33" i="59" s="1"/>
  <c r="F32" i="59"/>
  <c r="E34" i="59" l="1"/>
  <c r="F34" i="59" s="1"/>
  <c r="E35" i="59" l="1"/>
  <c r="F35" i="59" s="1"/>
  <c r="E36" i="59" l="1"/>
  <c r="F36" i="59" s="1"/>
  <c r="E37" i="59" l="1"/>
  <c r="F37" i="59" s="1"/>
  <c r="E38" i="59" l="1"/>
  <c r="F38" i="59" l="1"/>
  <c r="E41" i="59"/>
  <c r="E8" i="59"/>
  <c r="E9" i="59" l="1"/>
  <c r="F9" i="59" s="1"/>
  <c r="E10" i="59" l="1"/>
  <c r="F10" i="59" s="1"/>
  <c r="E11" i="59" l="1"/>
  <c r="F11" i="59" s="1"/>
  <c r="E12" i="59" l="1"/>
  <c r="E13" i="59" s="1"/>
  <c r="F12" i="59" l="1"/>
  <c r="F13" i="59"/>
  <c r="E14" i="59"/>
  <c r="F14" i="59" s="1"/>
  <c r="E15" i="59" l="1"/>
  <c r="F15" i="59" s="1"/>
  <c r="E16" i="59" l="1"/>
  <c r="E17" i="59" s="1"/>
  <c r="F16" i="59" l="1"/>
  <c r="F17" i="59"/>
  <c r="E18" i="59"/>
  <c r="F18" i="59" s="1"/>
  <c r="E19" i="59" l="1"/>
  <c r="F19" i="59" s="1"/>
  <c r="E20" i="59" l="1"/>
  <c r="F20" i="59" l="1"/>
  <c r="E23" i="59"/>
  <c r="G24" i="59"/>
  <c r="G20" i="59"/>
  <c r="G22" i="59" s="1"/>
  <c r="H24" i="59" l="1"/>
  <c r="I27" i="1" l="1"/>
  <c r="I29" i="1" l="1"/>
  <c r="I30" i="1"/>
  <c r="I31" i="1" l="1"/>
</calcChain>
</file>

<file path=xl/sharedStrings.xml><?xml version="1.0" encoding="utf-8"?>
<sst xmlns="http://schemas.openxmlformats.org/spreadsheetml/2006/main" count="1254" uniqueCount="256">
  <si>
    <t>INCREASE (DECREASE) NOI</t>
  </si>
  <si>
    <t>INCREASE (DECREASE) FIT</t>
  </si>
  <si>
    <t>INCREASE(DECREASE ) IN INCOME</t>
  </si>
  <si>
    <t>INCREASE (DECREASE) EXPENSE</t>
  </si>
  <si>
    <t>UNCOLLECTIBLES CHARGED TO EXPENSE IN TEST YEAR</t>
  </si>
  <si>
    <t>PROFORMA BAD DEBTS</t>
  </si>
  <si>
    <t>PROFORMA BAD DEBT RATE</t>
  </si>
  <si>
    <t xml:space="preserve"> Net Write Off Rate</t>
  </si>
  <si>
    <t>'3-Yr Average of</t>
  </si>
  <si>
    <t>12 MOS ENDED</t>
  </si>
  <si>
    <t>TO REVENUE</t>
  </si>
  <si>
    <t>CUSTOMERS</t>
  </si>
  <si>
    <t xml:space="preserve"> FIRM</t>
  </si>
  <si>
    <t>REVENUE</t>
  </si>
  <si>
    <t xml:space="preserve"> OTHER</t>
  </si>
  <si>
    <t>REVENUES</t>
  </si>
  <si>
    <t>WRITEOFFS</t>
  </si>
  <si>
    <t>YEAR</t>
  </si>
  <si>
    <t>NO.</t>
  </si>
  <si>
    <t>WRITEOFF'S</t>
  </si>
  <si>
    <t>SALES TO</t>
  </si>
  <si>
    <t xml:space="preserve"> FOR RESALE</t>
  </si>
  <si>
    <t>OPERATING</t>
  </si>
  <si>
    <t>GROSS</t>
  </si>
  <si>
    <t>NET</t>
  </si>
  <si>
    <t>LINE</t>
  </si>
  <si>
    <t>PERCENT</t>
  </si>
  <si>
    <t>SALES</t>
  </si>
  <si>
    <t xml:space="preserve">OTHER </t>
  </si>
  <si>
    <t>BAD DEBTS - ELECTRIC</t>
  </si>
  <si>
    <t>PUGET SOUND ENERGY</t>
  </si>
  <si>
    <t>*Agreed to drop the highest and lowest of % writeoff's to revenue per Docket UE-040641</t>
  </si>
  <si>
    <t>3-Yr Average</t>
  </si>
  <si>
    <t>(g) = (a) / (f)</t>
  </si>
  <si>
    <t>(f) = (b) - (c) - (d) - (e)</t>
  </si>
  <si>
    <t>(e)</t>
  </si>
  <si>
    <t>(d)</t>
  </si>
  <si>
    <t>(c)</t>
  </si>
  <si>
    <t>(b)</t>
  </si>
  <si>
    <t>(a)</t>
  </si>
  <si>
    <t>RESALE FIRM</t>
  </si>
  <si>
    <t>RESALE OTHER</t>
  </si>
  <si>
    <t>SALES FOR</t>
  </si>
  <si>
    <t>FOR THE 3-Yr Average</t>
  </si>
  <si>
    <t>BAD DEBT</t>
  </si>
  <si>
    <t>PUGET SOUND ENERGY - ELECTRIC</t>
  </si>
  <si>
    <t>Electric Uncollectible Acc</t>
  </si>
  <si>
    <t>*** Over/underabsorption</t>
  </si>
  <si>
    <t>**  Debit</t>
  </si>
  <si>
    <t>*   Gas Uncollectible Accounts</t>
  </si>
  <si>
    <t xml:space="preserve">90400302  3180 -Uncollectible Accts- Accrual- Gas </t>
  </si>
  <si>
    <t>*   Electric Uncollectible Accounts</t>
  </si>
  <si>
    <t xml:space="preserve">90400002  3180- Uncollectible Accts- Accrual- Elec </t>
  </si>
  <si>
    <t>Act. Costs</t>
  </si>
  <si>
    <t>Cost elements</t>
  </si>
  <si>
    <t xml:space="preserve">Plus change in 14400011 </t>
  </si>
  <si>
    <t>12ME December 2006</t>
  </si>
  <si>
    <t>Cost Element: rpt_pse: order group 904; transaction code:  ZRW_ZO12</t>
  </si>
  <si>
    <t>Puget Sound Energy / Net Write-Offs</t>
  </si>
  <si>
    <t>Footnotes:</t>
  </si>
  <si>
    <t>Total kwh</t>
  </si>
  <si>
    <t/>
  </si>
  <si>
    <t>n/a</t>
  </si>
  <si>
    <t>Sales to other utilities and marketers</t>
  </si>
  <si>
    <t>Transportation (Billed plus Change in Unbilled)</t>
  </si>
  <si>
    <t>Total retail sales</t>
  </si>
  <si>
    <t>Unbilled revenue change</t>
  </si>
  <si>
    <t>Total billed to customers</t>
  </si>
  <si>
    <t>Sales for resale firm</t>
  </si>
  <si>
    <t>Public street &amp; hwy lighting</t>
  </si>
  <si>
    <t>Industrial</t>
  </si>
  <si>
    <t>Commercial</t>
  </si>
  <si>
    <t>Residential</t>
  </si>
  <si>
    <t>%</t>
  </si>
  <si>
    <t>AMOUNT</t>
  </si>
  <si>
    <t>BUDGET</t>
  </si>
  <si>
    <t>SALE OF ELECTRICITY - KWH</t>
  </si>
  <si>
    <t>ACTUAL</t>
  </si>
  <si>
    <t>VARIANCE FROM BUDGET</t>
  </si>
  <si>
    <t>Low Income Surcharge included in above</t>
  </si>
  <si>
    <t>SCH. 120 (Cons. Rider rev) in above</t>
  </si>
  <si>
    <t>SCH. 94 (Res/farm credit) in above</t>
  </si>
  <si>
    <t>SCH. 81 (B &amp; O tax) in above-billed</t>
  </si>
  <si>
    <t>Total electric sales</t>
  </si>
  <si>
    <t>Total electric revenues</t>
  </si>
  <si>
    <t xml:space="preserve"> </t>
  </si>
  <si>
    <t>SALE OF ELECTRICITY - REVENUE</t>
  </si>
  <si>
    <t>$ PER KWH</t>
  </si>
  <si>
    <t>INCREASE (DECREASE)</t>
  </si>
  <si>
    <t>SUMMARY OF ELECTRIC OPERATING REVENUE &amp; KWH SALES</t>
  </si>
  <si>
    <t>SCH. 132 (Merger Rate Credit) in above</t>
  </si>
  <si>
    <t>Transmission Revenue</t>
  </si>
  <si>
    <t xml:space="preserve">    Other operating revenues</t>
  </si>
  <si>
    <t>SCH. 95A (Federal Incentives) in above</t>
  </si>
  <si>
    <t xml:space="preserve">SCH. 133 (Tenaska Asst Rev) in above </t>
  </si>
  <si>
    <t xml:space="preserve">SCH. 137 (REC Proceeds Credit) in above </t>
  </si>
  <si>
    <t>Note 3:  On December 19, 2011, PSE signed a contract to sell 1.5 million gallons of diesel fuel to Tenaska Biofuels for a net revenue of $2,196,884.</t>
  </si>
  <si>
    <t>Non-Core Gas Sales (Notes 1 &amp; 3)</t>
  </si>
  <si>
    <t>Other Misc Operating Revenue (Note 2)</t>
  </si>
  <si>
    <t>REVENUE PER KWH</t>
  </si>
  <si>
    <t>Non-Core Gas Sales</t>
  </si>
  <si>
    <t>Other Misc Operating Revenue</t>
  </si>
  <si>
    <t>VARIANCE FROM 2012</t>
  </si>
  <si>
    <t xml:space="preserve">90400301  3180 -Uncollectible Accts- Dir WO- Gas </t>
  </si>
  <si>
    <t>90400001  3180- Uncollectible Accts- Dir WO Elec</t>
  </si>
  <si>
    <t>Decoupling Revenue</t>
  </si>
  <si>
    <t>Ending Balance minus Beginning Balance ====&gt;</t>
  </si>
  <si>
    <t>sum of net changes ==&gt;</t>
  </si>
  <si>
    <t>Beginning Balance</t>
  </si>
  <si>
    <t>12/31/2013</t>
  </si>
  <si>
    <t>11/30/2013</t>
  </si>
  <si>
    <t>10/31/2013</t>
  </si>
  <si>
    <t>9/30/2013</t>
  </si>
  <si>
    <t>8/31/2013</t>
  </si>
  <si>
    <t>7/31/2013</t>
  </si>
  <si>
    <t>6/30/2013</t>
  </si>
  <si>
    <t>5/31/2013</t>
  </si>
  <si>
    <t>4/30/2013</t>
  </si>
  <si>
    <t>3/31/2013</t>
  </si>
  <si>
    <t>2/28/2013</t>
  </si>
  <si>
    <t>1/31/2013</t>
  </si>
  <si>
    <t>Cum. balance</t>
  </si>
  <si>
    <t>Net Change</t>
  </si>
  <si>
    <t>Credit</t>
  </si>
  <si>
    <t>Debit</t>
  </si>
  <si>
    <t>Period</t>
  </si>
  <si>
    <t>prior e + d</t>
  </si>
  <si>
    <t>d = b - c</t>
  </si>
  <si>
    <t>c</t>
  </si>
  <si>
    <t>b</t>
  </si>
  <si>
    <t>a</t>
  </si>
  <si>
    <t xml:space="preserve">e = </t>
  </si>
  <si>
    <t>SAP 14400011 and 14400311</t>
  </si>
  <si>
    <t>Electric Reserve for Uncollectible Accounts</t>
  </si>
  <si>
    <t>VARIANCE FROM 2013</t>
  </si>
  <si>
    <t>SCH. 140 (Prop Tax in BillEngy) in above</t>
  </si>
  <si>
    <t>Plus change in 14400311</t>
  </si>
  <si>
    <t>1/31/2014</t>
  </si>
  <si>
    <t>2/28/2014</t>
  </si>
  <si>
    <t>3/31/2014</t>
  </si>
  <si>
    <t>4/30/2014</t>
  </si>
  <si>
    <t>5/31/2014</t>
  </si>
  <si>
    <t>6/30/2014</t>
  </si>
  <si>
    <t>7/31/2014</t>
  </si>
  <si>
    <t>8/31/2014</t>
  </si>
  <si>
    <t>9/30/2014</t>
  </si>
  <si>
    <t>10/31/2014</t>
  </si>
  <si>
    <t>11/30/2014</t>
  </si>
  <si>
    <t>12/31/2014</t>
  </si>
  <si>
    <t>SCH. 133 (JPUD Gain on Sale Cr) in above</t>
  </si>
  <si>
    <t>HIDDEN ROW -- Other operating revenues checksum</t>
  </si>
  <si>
    <t>VARIANCE FROM 2011</t>
  </si>
  <si>
    <t>Sales to other utilities and marketers (Note 4)</t>
  </si>
  <si>
    <t>HIDDEN ROW -- Conservation Trust</t>
  </si>
  <si>
    <t>HIDDEN ROW -- Encogen Other Revenue</t>
  </si>
  <si>
    <t>HIDDEN ROW -- Other Misc Operating Revenue per IS</t>
  </si>
  <si>
    <t>Note 4:  Includes a carrying value adjustment related to California Wholesale Sales Regulatory Asset of $17,762,735 in June, 2010.</t>
  </si>
  <si>
    <t>1/31/2015</t>
  </si>
  <si>
    <t>2/28/2015</t>
  </si>
  <si>
    <t>3/31/2015</t>
  </si>
  <si>
    <t>4/30/2015</t>
  </si>
  <si>
    <t>5/31/2015</t>
  </si>
  <si>
    <t>6/30/2015</t>
  </si>
  <si>
    <t>VARIANCE FROM 2014</t>
  </si>
  <si>
    <t>12ME September 30, 2015</t>
  </si>
  <si>
    <t>12ME September 30, 2014</t>
  </si>
  <si>
    <t>12ME September 30, 2013</t>
  </si>
  <si>
    <t>12ME September 30, 2012</t>
  </si>
  <si>
    <t>12ME September 30, 2011</t>
  </si>
  <si>
    <t>Net write-off for 12ME September 2015</t>
  </si>
  <si>
    <t>Net write-off for 12ME September 2014</t>
  </si>
  <si>
    <t>Net write-off for 12ME September 2013</t>
  </si>
  <si>
    <t>Net write-off for 12ME September 2012</t>
  </si>
  <si>
    <t>Net write-off for 12ME September 2011</t>
  </si>
  <si>
    <t>7/31/2015</t>
  </si>
  <si>
    <t>8/31/2015</t>
  </si>
  <si>
    <t>9/30/2015</t>
  </si>
  <si>
    <t>September</t>
  </si>
  <si>
    <t>May</t>
  </si>
  <si>
    <t>12 ME 9/30/2012 and 5/31/2012</t>
  </si>
  <si>
    <t>12 ME 9/30/2013 and 5/31/2013</t>
  </si>
  <si>
    <t>12 ME 9/30/2014 and 5/31/2014</t>
  </si>
  <si>
    <t>12 ME 9/30/2015 and 5/31/2015</t>
  </si>
  <si>
    <t>TWELVE MONTHS ENDED MAY 31, 2012</t>
  </si>
  <si>
    <t>Note 1:  Financial derivative instruments used to fix the price of natural gas for electric generation netted losses of $28,659,074 and $65,520,462</t>
  </si>
  <si>
    <t xml:space="preserve">             for the twelve months ended May 2012 and 2011, respectively.</t>
  </si>
  <si>
    <t>Note 2:  Includes entries recognizing sales of Renewable Energy Credits mandated by WUTC Dockets UE-070725, UE-101581 and UE-111048.</t>
  </si>
  <si>
    <t xml:space="preserve">             Entries for the twelve months ended May 2012 and 2011 totalled $44,781,119 and $86,827,610, respectively.</t>
  </si>
  <si>
    <t>TWELVE MONTHS ENDED MAY 31, 2013</t>
  </si>
  <si>
    <t>TWELVE MONTHS ENDED MAY 31, 2014</t>
  </si>
  <si>
    <t>TWELVE MONTHS ENDED MAY 31, 2015</t>
  </si>
  <si>
    <t>a.</t>
  </si>
  <si>
    <t>b.</t>
  </si>
  <si>
    <t>c.</t>
  </si>
  <si>
    <t>Total SAP</t>
  </si>
  <si>
    <t>check</t>
  </si>
  <si>
    <t>Ending Balance</t>
  </si>
  <si>
    <t>Change</t>
  </si>
  <si>
    <t>12ME September 30, 2016</t>
  </si>
  <si>
    <t>Net write-off for 12ME September 2016</t>
  </si>
  <si>
    <t>10/31/2015</t>
  </si>
  <si>
    <t>11/30/2015</t>
  </si>
  <si>
    <t>12/31/2015</t>
  </si>
  <si>
    <t>1/31/2016</t>
  </si>
  <si>
    <t>2/29/2016</t>
  </si>
  <si>
    <t>3/31/2016</t>
  </si>
  <si>
    <t>4/30/2016</t>
  </si>
  <si>
    <t>5/31/2016</t>
  </si>
  <si>
    <t>6/30/2016</t>
  </si>
  <si>
    <t>7/31/2016</t>
  </si>
  <si>
    <t>8/31/2016</t>
  </si>
  <si>
    <t>9/30/2016</t>
  </si>
  <si>
    <t>Layout                    1SAP         Primary cost posting</t>
  </si>
  <si>
    <t>Order                     90400001 &amp; 90400002  CLSD-3180-Uncoll Accts-Direct...</t>
  </si>
  <si>
    <t>Report currency           USD          US Dollar</t>
  </si>
  <si>
    <t>Order</t>
  </si>
  <si>
    <t>Cost Element</t>
  </si>
  <si>
    <t>Cost element name</t>
  </si>
  <si>
    <t>Val.in rep.cur.</t>
  </si>
  <si>
    <t>Offsetting account type</t>
  </si>
  <si>
    <t>Offsetting acct no.</t>
  </si>
  <si>
    <t>Name of offsetting account</t>
  </si>
  <si>
    <t>Posting Date</t>
  </si>
  <si>
    <t>90400001</t>
  </si>
  <si>
    <t>63400200</t>
  </si>
  <si>
    <t>Provision for Uncoll</t>
  </si>
  <si>
    <t>K</t>
  </si>
  <si>
    <t>132752</t>
  </si>
  <si>
    <t>MITNICK &amp; MALZBERG PC</t>
  </si>
  <si>
    <t>S</t>
  </si>
  <si>
    <t>63000090</t>
  </si>
  <si>
    <t>Miscellaneous</t>
  </si>
  <si>
    <t>Total</t>
  </si>
  <si>
    <t>90400002</t>
  </si>
  <si>
    <t>14400011</t>
  </si>
  <si>
    <t>BLKD Elec/APUA CLX</t>
  </si>
  <si>
    <t>14400311</t>
  </si>
  <si>
    <t>APUA - Elec Cust A/R</t>
  </si>
  <si>
    <t>18401143</t>
  </si>
  <si>
    <t>Mail Return Resident</t>
  </si>
  <si>
    <t>Total Elec Uncollectible 10/01/2011 to 9/30/2016</t>
  </si>
  <si>
    <t>Total kWh</t>
  </si>
  <si>
    <t>VARIANCE FROM 2015</t>
  </si>
  <si>
    <t>SCH. 142 (Decup in BillEngy) in above</t>
  </si>
  <si>
    <t>SCH. 141 (Expedt in BillEngy) in above</t>
  </si>
  <si>
    <t>TWELVE MONTHS ENDED MAY 31, 2016</t>
  </si>
  <si>
    <t>12 ME 9/30/2015 and 5/31/2016</t>
  </si>
  <si>
    <t>13 ME 9/30/2016 and 5/31/2016</t>
  </si>
  <si>
    <t>FOR THE TWELVE MONTHS ENDED SEPTEMBER 2016</t>
  </si>
  <si>
    <t>2017 GENERAL RATE CASE</t>
  </si>
  <si>
    <t>Page 8.08</t>
  </si>
  <si>
    <t>SAP Download KOB1</t>
  </si>
  <si>
    <t>TEST PERIOD REVENUES</t>
  </si>
  <si>
    <t>12 ME 9/30/2013 AND 5/31/2013</t>
  </si>
  <si>
    <t>12 ME 9/30/2015 AND 5/31/2015</t>
  </si>
  <si>
    <t>12 ME 9/30/2016 AND 5/31/2016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</si>
</sst>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9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."/>
    <numFmt numFmtId="165" formatCode="0.000000"/>
    <numFmt numFmtId="166" formatCode="0.0000%"/>
    <numFmt numFmtId="167" formatCode="0.0000000%"/>
    <numFmt numFmtId="168" formatCode="yyyy"/>
    <numFmt numFmtId="169" formatCode="_(* #,##0.00000_);_(* \(#,##0.00000\);_(* &quot;-&quot;??_);_(@_)"/>
    <numFmt numFmtId="170" formatCode="0.0000000"/>
    <numFmt numFmtId="171" formatCode="d\.mmm\.yy"/>
    <numFmt numFmtId="172" formatCode="dd\-mmm\-yy"/>
    <numFmt numFmtId="173" formatCode="_-* #,##0.00\ _D_M_-;\-* #,##0.00\ _D_M_-;_-* &quot;-&quot;??\ _D_M_-;_-@_-"/>
    <numFmt numFmtId="174" formatCode="&quot;$&quot;#,##0.00;\(&quot;$&quot;#,##0.00\)"/>
    <numFmt numFmtId="175" formatCode="&quot;$&quot;#,##0\ ;\(&quot;$&quot;#,##0\)"/>
    <numFmt numFmtId="176" formatCode="0.00_)"/>
    <numFmt numFmtId="177" formatCode="mmmm\ d\,\ yyyy"/>
    <numFmt numFmtId="178" formatCode="0.00000%"/>
    <numFmt numFmtId="179" formatCode="_(&quot;$&quot;* #,##0.0000_);_(&quot;$&quot;* \(#,##0.0000\);_(&quot;$&quot;* &quot;-&quot;????_);_(@_)"/>
    <numFmt numFmtId="180" formatCode="_(* #,##0_);_(* \(#,##0\);_(* &quot;-&quot;??_);_(@_)"/>
    <numFmt numFmtId="181" formatCode="_(* #,##0.0_);_(* \(#,##0.0\);_(* &quot;-&quot;_);_(@_)"/>
    <numFmt numFmtId="182" formatCode="&quot;$&quot;#,##0.00"/>
    <numFmt numFmtId="183" formatCode="_(#,##0.0%_);\(#,##0.0%\);_(#,##0.0%_);_(@_)"/>
    <numFmt numFmtId="184" formatCode="* _(#,##0_);* \(#,##0\);_(* &quot;-&quot;??_);_(@_)"/>
    <numFmt numFmtId="185" formatCode="_-* #,##0.00\ &quot;DM&quot;_-;\-* #,##0.00\ &quot;DM&quot;_-;_-* &quot;-&quot;??\ &quot;DM&quot;_-;_-@_-"/>
    <numFmt numFmtId="186" formatCode="0.0%_);\(0.0%\)"/>
    <numFmt numFmtId="187" formatCode="_(* #,##0.000_);_(* \(#,##0.000\);_(* &quot;-&quot;???_);_(@_)"/>
    <numFmt numFmtId="188" formatCode="#,##0.0000"/>
    <numFmt numFmtId="189" formatCode="_(&quot;$&quot;* #,##0.000_);_(&quot;$&quot;* \(#,##0.000\);_(&quot;$&quot;* &quot;-&quot;???_);_(@_)"/>
    <numFmt numFmtId="190" formatCode="0000"/>
    <numFmt numFmtId="191" formatCode="000000"/>
    <numFmt numFmtId="192" formatCode="_(&quot;$&quot;* #,##0.0_);_(&quot;$&quot;* \(#,##0.0\);_(&quot;$&quot;* &quot;-&quot;??_);_(@_)"/>
    <numFmt numFmtId="193" formatCode="0.0%"/>
    <numFmt numFmtId="194" formatCode="#,##0_-;#,##0\-;&quot; &quot;"/>
    <numFmt numFmtId="195" formatCode="00000"/>
    <numFmt numFmtId="196" formatCode="_(&quot;$&quot;* #,##0_);_(&quot;$&quot;* \(#,##0\);_(&quot;$&quot;* &quot;-&quot;??_);_(@_)"/>
    <numFmt numFmtId="197" formatCode="###,000"/>
  </numFmts>
  <fonts count="11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8"/>
      <name val="MS Sans Serif"/>
      <family val="2"/>
    </font>
    <font>
      <sz val="12"/>
      <name val="MS Serif"/>
      <family val="1"/>
    </font>
    <font>
      <sz val="10"/>
      <color indexed="8"/>
      <name val="Arial"/>
      <family val="2"/>
    </font>
    <font>
      <sz val="10"/>
      <color indexed="22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1"/>
      <color indexed="8"/>
      <name val="Calibri"/>
      <family val="2"/>
    </font>
    <font>
      <sz val="12"/>
      <color indexed="24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b/>
      <sz val="10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8"/>
      <name val="Helv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9"/>
      <name val="Arial"/>
      <family val="2"/>
    </font>
    <font>
      <sz val="9"/>
      <color indexed="12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ntique Olive"/>
      <family val="2"/>
    </font>
    <font>
      <sz val="8"/>
      <name val="Geneva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color indexed="39"/>
      <name val="Arial"/>
      <family val="2"/>
    </font>
    <font>
      <sz val="19"/>
      <color indexed="4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sz val="11"/>
      <color indexed="14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rgb="FF000000"/>
      <name val="Courier"/>
      <family val="3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u/>
      <sz val="10"/>
      <color indexed="12"/>
      <name val="MS Sans Serif"/>
      <family val="2"/>
    </font>
  </fonts>
  <fills count="1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0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</patternFill>
    </fill>
    <fill>
      <patternFill patternType="solid">
        <fgColor indexed="54"/>
      </patternFill>
    </fill>
    <fill>
      <patternFill patternType="solid">
        <fgColor indexed="26"/>
        <bgColor indexed="64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indexed="8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  <fill>
      <patternFill patternType="solid">
        <fgColor indexed="43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15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3"/>
        <bgColor indexed="53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solid">
        <fgColor indexed="49"/>
      </patternFill>
    </fill>
    <fill>
      <patternFill patternType="solid">
        <fgColor indexed="12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5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auto="1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</borders>
  <cellStyleXfs count="1054">
    <xf numFmtId="0" fontId="0" fillId="0" borderId="0"/>
    <xf numFmtId="165" fontId="2" fillId="0" borderId="0">
      <alignment horizontal="left" wrapText="1"/>
    </xf>
    <xf numFmtId="169" fontId="2" fillId="0" borderId="0">
      <alignment horizontal="left" wrapText="1"/>
    </xf>
    <xf numFmtId="170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5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0" fontId="8" fillId="0" borderId="0"/>
    <xf numFmtId="169" fontId="2" fillId="0" borderId="0">
      <alignment horizontal="left" wrapText="1"/>
    </xf>
    <xf numFmtId="165" fontId="2" fillId="0" borderId="0">
      <alignment horizontal="left" wrapText="1"/>
    </xf>
    <xf numFmtId="169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0" fontId="8" fillId="0" borderId="0"/>
    <xf numFmtId="190" fontId="56" fillId="0" borderId="0">
      <alignment horizontal="left"/>
    </xf>
    <xf numFmtId="191" fontId="57" fillId="0" borderId="0">
      <alignment horizontal="left"/>
    </xf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10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10" fillId="20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3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10" fillId="22" borderId="0" applyNumberFormat="0" applyBorder="0" applyAlignment="0" applyProtection="0"/>
    <xf numFmtId="0" fontId="57" fillId="0" borderId="0" applyFont="0" applyFill="0" applyBorder="0" applyAlignment="0" applyProtection="0">
      <alignment horizontal="right"/>
    </xf>
    <xf numFmtId="171" fontId="11" fillId="0" borderId="0" applyFill="0" applyBorder="0" applyAlignment="0"/>
    <xf numFmtId="41" fontId="2" fillId="23" borderId="0"/>
    <xf numFmtId="17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3" fontId="14" fillId="0" borderId="0" applyFont="0" applyFill="0" applyBorder="0" applyAlignment="0" applyProtection="0"/>
    <xf numFmtId="0" fontId="15" fillId="0" borderId="0"/>
    <xf numFmtId="0" fontId="15" fillId="0" borderId="0"/>
    <xf numFmtId="0" fontId="16" fillId="0" borderId="0"/>
    <xf numFmtId="164" fontId="17" fillId="0" borderId="0">
      <protection locked="0"/>
    </xf>
    <xf numFmtId="0" fontId="16" fillId="0" borderId="0"/>
    <xf numFmtId="0" fontId="18" fillId="0" borderId="0" applyNumberFormat="0" applyAlignment="0">
      <alignment horizontal="left"/>
    </xf>
    <xf numFmtId="0" fontId="19" fillId="0" borderId="0" applyNumberFormat="0" applyAlignment="0"/>
    <xf numFmtId="0" fontId="15" fillId="0" borderId="0"/>
    <xf numFmtId="0" fontId="16" fillId="0" borderId="0"/>
    <xf numFmtId="0" fontId="15" fillId="0" borderId="0"/>
    <xf numFmtId="0" fontId="16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2" fillId="0" borderId="0" applyFont="0" applyFill="0" applyBorder="0" applyAlignment="0" applyProtection="0"/>
    <xf numFmtId="4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44" fontId="53" fillId="0" borderId="0" applyFont="0" applyFill="0" applyBorder="0" applyAlignment="0" applyProtection="0"/>
    <xf numFmtId="44" fontId="54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5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165" fontId="2" fillId="0" borderId="0"/>
    <xf numFmtId="2" fontId="21" fillId="0" borderId="0" applyFont="0" applyFill="0" applyBorder="0" applyAlignment="0" applyProtection="0"/>
    <xf numFmtId="0" fontId="15" fillId="0" borderId="0"/>
    <xf numFmtId="38" fontId="22" fillId="23" borderId="0" applyNumberFormat="0" applyBorder="0" applyAlignment="0" applyProtection="0"/>
    <xf numFmtId="192" fontId="50" fillId="0" borderId="0" applyNumberFormat="0" applyFill="0" applyBorder="0" applyProtection="0">
      <alignment horizontal="right"/>
    </xf>
    <xf numFmtId="0" fontId="23" fillId="0" borderId="1" applyNumberFormat="0" applyAlignment="0" applyProtection="0">
      <alignment horizontal="left"/>
    </xf>
    <xf numFmtId="0" fontId="23" fillId="0" borderId="2">
      <alignment horizontal="left"/>
    </xf>
    <xf numFmtId="14" fontId="27" fillId="27" borderId="3">
      <alignment horizontal="center" vertical="center" wrapText="1"/>
    </xf>
    <xf numFmtId="38" fontId="24" fillId="0" borderId="0"/>
    <xf numFmtId="40" fontId="24" fillId="0" borderId="0"/>
    <xf numFmtId="10" fontId="22" fillId="28" borderId="4" applyNumberFormat="0" applyBorder="0" applyAlignment="0" applyProtection="0"/>
    <xf numFmtId="41" fontId="25" fillId="29" borderId="5">
      <alignment horizontal="left"/>
      <protection locked="0"/>
    </xf>
    <xf numFmtId="10" fontId="25" fillId="29" borderId="5">
      <alignment horizontal="right"/>
      <protection locked="0"/>
    </xf>
    <xf numFmtId="0" fontId="22" fillId="23" borderId="0"/>
    <xf numFmtId="3" fontId="26" fillId="0" borderId="0" applyFill="0" applyBorder="0" applyAlignment="0" applyProtection="0"/>
    <xf numFmtId="44" fontId="27" fillId="0" borderId="6" applyNumberFormat="0" applyFont="0" applyAlignment="0">
      <alignment horizontal="center"/>
    </xf>
    <xf numFmtId="44" fontId="27" fillId="0" borderId="7" applyNumberFormat="0" applyFont="0" applyAlignment="0">
      <alignment horizontal="center"/>
    </xf>
    <xf numFmtId="37" fontId="28" fillId="0" borderId="0"/>
    <xf numFmtId="176" fontId="29" fillId="0" borderId="0"/>
    <xf numFmtId="0" fontId="22" fillId="30" borderId="0"/>
    <xf numFmtId="0" fontId="2" fillId="0" borderId="0"/>
    <xf numFmtId="0" fontId="2" fillId="0" borderId="0"/>
    <xf numFmtId="174" fontId="2" fillId="0" borderId="0">
      <alignment horizontal="left" wrapText="1"/>
    </xf>
    <xf numFmtId="174" fontId="2" fillId="0" borderId="0">
      <alignment horizontal="left" wrapText="1"/>
    </xf>
    <xf numFmtId="0" fontId="13" fillId="0" borderId="0"/>
    <xf numFmtId="0" fontId="13" fillId="0" borderId="0"/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0" fontId="2" fillId="0" borderId="0"/>
    <xf numFmtId="0" fontId="2" fillId="0" borderId="0"/>
    <xf numFmtId="0" fontId="9" fillId="0" borderId="0"/>
    <xf numFmtId="0" fontId="9" fillId="0" borderId="0"/>
    <xf numFmtId="0" fontId="60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9" fillId="0" borderId="0"/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0" fontId="22" fillId="30" borderId="0"/>
    <xf numFmtId="0" fontId="2" fillId="0" borderId="0"/>
    <xf numFmtId="0" fontId="12" fillId="0" borderId="0"/>
    <xf numFmtId="165" fontId="2" fillId="0" borderId="0">
      <alignment horizontal="left" wrapText="1"/>
    </xf>
    <xf numFmtId="165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52" fillId="0" borderId="0"/>
    <xf numFmtId="165" fontId="53" fillId="0" borderId="0">
      <alignment horizontal="left" wrapText="1"/>
    </xf>
    <xf numFmtId="165" fontId="54" fillId="0" borderId="0">
      <alignment horizontal="left" wrapText="1"/>
    </xf>
    <xf numFmtId="165" fontId="55" fillId="0" borderId="0">
      <alignment horizontal="left" wrapText="1"/>
    </xf>
    <xf numFmtId="0" fontId="9" fillId="0" borderId="0"/>
    <xf numFmtId="0" fontId="2" fillId="0" borderId="0"/>
    <xf numFmtId="0" fontId="2" fillId="0" borderId="0"/>
    <xf numFmtId="0" fontId="9" fillId="0" borderId="0"/>
    <xf numFmtId="0" fontId="3" fillId="0" borderId="0"/>
    <xf numFmtId="177" fontId="2" fillId="0" borderId="0">
      <alignment horizontal="left" wrapText="1"/>
    </xf>
    <xf numFmtId="0" fontId="2" fillId="0" borderId="0"/>
    <xf numFmtId="178" fontId="2" fillId="0" borderId="0">
      <alignment horizontal="left" wrapText="1"/>
    </xf>
    <xf numFmtId="0" fontId="2" fillId="0" borderId="0"/>
    <xf numFmtId="39" fontId="19" fillId="0" borderId="0"/>
    <xf numFmtId="39" fontId="19" fillId="0" borderId="0"/>
    <xf numFmtId="0" fontId="9" fillId="31" borderId="8" applyNumberFormat="0" applyFont="0" applyAlignment="0" applyProtection="0"/>
    <xf numFmtId="0" fontId="9" fillId="31" borderId="8" applyNumberFormat="0" applyFont="0" applyAlignment="0" applyProtection="0"/>
    <xf numFmtId="0" fontId="9" fillId="31" borderId="8" applyNumberFormat="0" applyFont="0" applyAlignment="0" applyProtection="0"/>
    <xf numFmtId="0" fontId="9" fillId="31" borderId="8" applyNumberFormat="0" applyFont="0" applyAlignment="0" applyProtection="0"/>
    <xf numFmtId="0" fontId="9" fillId="31" borderId="8" applyNumberFormat="0" applyFont="0" applyAlignment="0" applyProtection="0"/>
    <xf numFmtId="0" fontId="9" fillId="31" borderId="8" applyNumberFormat="0" applyFont="0" applyAlignment="0" applyProtection="0"/>
    <xf numFmtId="0" fontId="9" fillId="31" borderId="8" applyNumberFormat="0" applyFont="0" applyAlignment="0" applyProtection="0"/>
    <xf numFmtId="0" fontId="9" fillId="31" borderId="8" applyNumberFormat="0" applyFont="0" applyAlignment="0" applyProtection="0"/>
    <xf numFmtId="0" fontId="9" fillId="31" borderId="8" applyNumberFormat="0" applyFont="0" applyAlignment="0" applyProtection="0"/>
    <xf numFmtId="0" fontId="9" fillId="31" borderId="8" applyNumberFormat="0" applyFont="0" applyAlignment="0" applyProtection="0"/>
    <xf numFmtId="0" fontId="9" fillId="31" borderId="8" applyNumberFormat="0" applyFont="0" applyAlignment="0" applyProtection="0"/>
    <xf numFmtId="0" fontId="15" fillId="0" borderId="0"/>
    <xf numFmtId="0" fontId="15" fillId="0" borderId="0"/>
    <xf numFmtId="0" fontId="16" fillId="0" borderId="0"/>
    <xf numFmtId="193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1" fontId="2" fillId="32" borderId="5"/>
    <xf numFmtId="0" fontId="31" fillId="0" borderId="0" applyNumberFormat="0" applyFont="0" applyFill="0" applyBorder="0" applyAlignment="0" applyProtection="0">
      <alignment horizontal="left"/>
    </xf>
    <xf numFmtId="15" fontId="31" fillId="0" borderId="0" applyFont="0" applyFill="0" applyBorder="0" applyAlignment="0" applyProtection="0"/>
    <xf numFmtId="4" fontId="31" fillId="0" borderId="0" applyFont="0" applyFill="0" applyBorder="0" applyAlignment="0" applyProtection="0"/>
    <xf numFmtId="0" fontId="32" fillId="0" borderId="3">
      <alignment horizontal="center"/>
    </xf>
    <xf numFmtId="3" fontId="31" fillId="0" borderId="0" applyFont="0" applyFill="0" applyBorder="0" applyAlignment="0" applyProtection="0"/>
    <xf numFmtId="0" fontId="31" fillId="33" borderId="0" applyNumberFormat="0" applyFont="0" applyBorder="0" applyAlignment="0" applyProtection="0"/>
    <xf numFmtId="0" fontId="16" fillId="0" borderId="0"/>
    <xf numFmtId="3" fontId="33" fillId="0" borderId="0" applyFill="0" applyBorder="0" applyAlignment="0" applyProtection="0"/>
    <xf numFmtId="0" fontId="34" fillId="0" borderId="0"/>
    <xf numFmtId="42" fontId="2" fillId="28" borderId="0"/>
    <xf numFmtId="42" fontId="2" fillId="28" borderId="10">
      <alignment vertical="center"/>
    </xf>
    <xf numFmtId="0" fontId="27" fillId="28" borderId="11" applyNumberFormat="0">
      <alignment horizontal="center" vertical="center" wrapText="1"/>
    </xf>
    <xf numFmtId="10" fontId="2" fillId="28" borderId="0"/>
    <xf numFmtId="179" fontId="2" fillId="28" borderId="0"/>
    <xf numFmtId="180" fontId="24" fillId="0" borderId="0" applyBorder="0" applyAlignment="0"/>
    <xf numFmtId="42" fontId="2" fillId="28" borderId="12">
      <alignment horizontal="left"/>
    </xf>
    <xf numFmtId="179" fontId="35" fillId="28" borderId="12">
      <alignment horizontal="left"/>
    </xf>
    <xf numFmtId="14" fontId="30" fillId="0" borderId="0" applyNumberFormat="0" applyFill="0" applyBorder="0" applyAlignment="0" applyProtection="0">
      <alignment horizontal="left"/>
    </xf>
    <xf numFmtId="181" fontId="2" fillId="0" borderId="0" applyFont="0" applyFill="0" applyAlignment="0">
      <alignment horizontal="right"/>
    </xf>
    <xf numFmtId="4" fontId="13" fillId="29" borderId="9" applyNumberFormat="0" applyProtection="0">
      <alignment vertical="center"/>
    </xf>
    <xf numFmtId="4" fontId="36" fillId="29" borderId="9" applyNumberFormat="0" applyProtection="0">
      <alignment vertical="center"/>
    </xf>
    <xf numFmtId="4" fontId="13" fillId="29" borderId="9" applyNumberFormat="0" applyProtection="0">
      <alignment horizontal="left" vertical="center" indent="1"/>
    </xf>
    <xf numFmtId="4" fontId="13" fillId="29" borderId="9" applyNumberFormat="0" applyProtection="0">
      <alignment horizontal="left" vertical="center" indent="1"/>
    </xf>
    <xf numFmtId="0" fontId="2" fillId="34" borderId="9" applyNumberFormat="0" applyProtection="0">
      <alignment horizontal="left" vertical="center" indent="1"/>
    </xf>
    <xf numFmtId="0" fontId="2" fillId="35" borderId="0" applyNumberFormat="0" applyProtection="0">
      <alignment horizontal="left" vertical="center" indent="1"/>
    </xf>
    <xf numFmtId="4" fontId="13" fillId="36" borderId="9" applyNumberFormat="0" applyProtection="0">
      <alignment horizontal="right" vertical="center"/>
    </xf>
    <xf numFmtId="4" fontId="13" fillId="37" borderId="9" applyNumberFormat="0" applyProtection="0">
      <alignment horizontal="right" vertical="center"/>
    </xf>
    <xf numFmtId="4" fontId="13" fillId="38" borderId="9" applyNumberFormat="0" applyProtection="0">
      <alignment horizontal="right" vertical="center"/>
    </xf>
    <xf numFmtId="4" fontId="13" fillId="39" borderId="9" applyNumberFormat="0" applyProtection="0">
      <alignment horizontal="right" vertical="center"/>
    </xf>
    <xf numFmtId="4" fontId="13" fillId="40" borderId="9" applyNumberFormat="0" applyProtection="0">
      <alignment horizontal="right" vertical="center"/>
    </xf>
    <xf numFmtId="4" fontId="13" fillId="41" borderId="9" applyNumberFormat="0" applyProtection="0">
      <alignment horizontal="right" vertical="center"/>
    </xf>
    <xf numFmtId="4" fontId="13" fillId="42" borderId="9" applyNumberFormat="0" applyProtection="0">
      <alignment horizontal="right" vertical="center"/>
    </xf>
    <xf numFmtId="4" fontId="13" fillId="43" borderId="9" applyNumberFormat="0" applyProtection="0">
      <alignment horizontal="right" vertical="center"/>
    </xf>
    <xf numFmtId="4" fontId="13" fillId="44" borderId="9" applyNumberFormat="0" applyProtection="0">
      <alignment horizontal="right" vertical="center"/>
    </xf>
    <xf numFmtId="4" fontId="37" fillId="45" borderId="9" applyNumberFormat="0" applyProtection="0">
      <alignment horizontal="left" vertical="center" indent="1"/>
    </xf>
    <xf numFmtId="4" fontId="13" fillId="46" borderId="13" applyNumberFormat="0" applyProtection="0">
      <alignment horizontal="left" vertical="center" indent="1"/>
    </xf>
    <xf numFmtId="4" fontId="38" fillId="47" borderId="0" applyNumberFormat="0" applyProtection="0">
      <alignment horizontal="left" vertical="center" indent="1"/>
    </xf>
    <xf numFmtId="0" fontId="2" fillId="34" borderId="9" applyNumberFormat="0" applyProtection="0">
      <alignment horizontal="left" vertical="center" indent="1"/>
    </xf>
    <xf numFmtId="4" fontId="13" fillId="46" borderId="9" applyNumberFormat="0" applyProtection="0">
      <alignment horizontal="left" vertical="center" indent="1"/>
    </xf>
    <xf numFmtId="4" fontId="13" fillId="48" borderId="9" applyNumberFormat="0" applyProtection="0">
      <alignment horizontal="left" vertical="center" indent="1"/>
    </xf>
    <xf numFmtId="0" fontId="2" fillId="48" borderId="9" applyNumberFormat="0" applyProtection="0">
      <alignment horizontal="left" vertical="center" indent="1"/>
    </xf>
    <xf numFmtId="0" fontId="2" fillId="48" borderId="9" applyNumberFormat="0" applyProtection="0">
      <alignment horizontal="left" vertical="center" indent="1"/>
    </xf>
    <xf numFmtId="0" fontId="2" fillId="49" borderId="9" applyNumberFormat="0" applyProtection="0">
      <alignment horizontal="left" vertical="center" indent="1"/>
    </xf>
    <xf numFmtId="0" fontId="2" fillId="49" borderId="9" applyNumberFormat="0" applyProtection="0">
      <alignment horizontal="left" vertical="center" indent="1"/>
    </xf>
    <xf numFmtId="0" fontId="2" fillId="23" borderId="9" applyNumberFormat="0" applyProtection="0">
      <alignment horizontal="left" vertical="center" indent="1"/>
    </xf>
    <xf numFmtId="0" fontId="2" fillId="23" borderId="9" applyNumberFormat="0" applyProtection="0">
      <alignment horizontal="left" vertical="center" indent="1"/>
    </xf>
    <xf numFmtId="0" fontId="2" fillId="34" borderId="9" applyNumberFormat="0" applyProtection="0">
      <alignment horizontal="left" vertical="center" indent="1"/>
    </xf>
    <xf numFmtId="0" fontId="2" fillId="34" borderId="9" applyNumberFormat="0" applyProtection="0">
      <alignment horizontal="left" vertical="center" indent="1"/>
    </xf>
    <xf numFmtId="0" fontId="2" fillId="50" borderId="4" applyNumberFormat="0">
      <protection locked="0"/>
    </xf>
    <xf numFmtId="0" fontId="24" fillId="51" borderId="14" applyBorder="0"/>
    <xf numFmtId="4" fontId="13" fillId="52" borderId="9" applyNumberFormat="0" applyProtection="0">
      <alignment vertical="center"/>
    </xf>
    <xf numFmtId="4" fontId="36" fillId="52" borderId="9" applyNumberFormat="0" applyProtection="0">
      <alignment vertical="center"/>
    </xf>
    <xf numFmtId="4" fontId="13" fillId="52" borderId="9" applyNumberFormat="0" applyProtection="0">
      <alignment horizontal="left" vertical="center" indent="1"/>
    </xf>
    <xf numFmtId="4" fontId="13" fillId="52" borderId="9" applyNumberFormat="0" applyProtection="0">
      <alignment horizontal="left" vertical="center" indent="1"/>
    </xf>
    <xf numFmtId="4" fontId="13" fillId="46" borderId="9" applyNumberFormat="0" applyProtection="0">
      <alignment horizontal="right" vertical="center"/>
    </xf>
    <xf numFmtId="4" fontId="36" fillId="46" borderId="9" applyNumberFormat="0" applyProtection="0">
      <alignment horizontal="right" vertical="center"/>
    </xf>
    <xf numFmtId="0" fontId="2" fillId="34" borderId="9" applyNumberFormat="0" applyProtection="0">
      <alignment horizontal="left" vertical="center" indent="1"/>
    </xf>
    <xf numFmtId="0" fontId="2" fillId="34" borderId="9" applyNumberFormat="0" applyProtection="0">
      <alignment horizontal="left" vertical="center" indent="1"/>
    </xf>
    <xf numFmtId="0" fontId="39" fillId="0" borderId="0"/>
    <xf numFmtId="0" fontId="22" fillId="53" borderId="4"/>
    <xf numFmtId="4" fontId="40" fillId="46" borderId="9" applyNumberFormat="0" applyProtection="0">
      <alignment horizontal="right" vertical="center"/>
    </xf>
    <xf numFmtId="39" fontId="2" fillId="54" borderId="0"/>
    <xf numFmtId="0" fontId="41" fillId="0" borderId="0" applyNumberFormat="0" applyFill="0" applyBorder="0" applyAlignment="0" applyProtection="0"/>
    <xf numFmtId="38" fontId="22" fillId="0" borderId="15"/>
    <xf numFmtId="38" fontId="24" fillId="0" borderId="12"/>
    <xf numFmtId="39" fontId="30" fillId="55" borderId="0"/>
    <xf numFmtId="165" fontId="2" fillId="0" borderId="0">
      <alignment horizontal="left" wrapText="1"/>
    </xf>
    <xf numFmtId="169" fontId="2" fillId="0" borderId="0">
      <alignment horizontal="left" wrapText="1"/>
    </xf>
    <xf numFmtId="164" fontId="2" fillId="0" borderId="0">
      <alignment horizontal="left" wrapText="1"/>
    </xf>
    <xf numFmtId="179" fontId="2" fillId="0" borderId="0">
      <alignment horizontal="left" wrapText="1"/>
    </xf>
    <xf numFmtId="179" fontId="2" fillId="0" borderId="0">
      <alignment horizontal="left" wrapText="1"/>
    </xf>
    <xf numFmtId="179" fontId="2" fillId="0" borderId="0">
      <alignment horizontal="left" wrapText="1"/>
    </xf>
    <xf numFmtId="179" fontId="2" fillId="0" borderId="0">
      <alignment horizontal="left" wrapText="1"/>
    </xf>
    <xf numFmtId="177" fontId="2" fillId="0" borderId="0">
      <alignment horizontal="left" wrapText="1"/>
    </xf>
    <xf numFmtId="40" fontId="42" fillId="0" borderId="0" applyBorder="0">
      <alignment horizontal="right"/>
    </xf>
    <xf numFmtId="41" fontId="43" fillId="28" borderId="0">
      <alignment horizontal="left"/>
    </xf>
    <xf numFmtId="0" fontId="58" fillId="0" borderId="0"/>
    <xf numFmtId="0" fontId="59" fillId="0" borderId="0" applyFill="0" applyBorder="0" applyProtection="0">
      <alignment horizontal="left" vertical="top"/>
    </xf>
    <xf numFmtId="182" fontId="44" fillId="28" borderId="0">
      <alignment horizontal="left" vertical="center"/>
    </xf>
    <xf numFmtId="0" fontId="27" fillId="28" borderId="0">
      <alignment horizontal="left" wrapText="1"/>
    </xf>
    <xf numFmtId="0" fontId="45" fillId="0" borderId="0">
      <alignment horizontal="left" vertical="center"/>
    </xf>
    <xf numFmtId="0" fontId="16" fillId="0" borderId="16"/>
    <xf numFmtId="0" fontId="77" fillId="0" borderId="0"/>
    <xf numFmtId="0" fontId="60" fillId="64" borderId="0" applyNumberFormat="0" applyBorder="0" applyAlignment="0" applyProtection="0"/>
    <xf numFmtId="0" fontId="60" fillId="64" borderId="0" applyNumberFormat="0" applyBorder="0" applyAlignment="0" applyProtection="0"/>
    <xf numFmtId="0" fontId="60" fillId="64" borderId="0" applyNumberFormat="0" applyBorder="0" applyAlignment="0" applyProtection="0"/>
    <xf numFmtId="0" fontId="60" fillId="64" borderId="0" applyNumberFormat="0" applyBorder="0" applyAlignment="0" applyProtection="0"/>
    <xf numFmtId="0" fontId="60" fillId="64" borderId="0" applyNumberFormat="0" applyBorder="0" applyAlignment="0" applyProtection="0"/>
    <xf numFmtId="0" fontId="60" fillId="64" borderId="0" applyNumberFormat="0" applyBorder="0" applyAlignment="0" applyProtection="0"/>
    <xf numFmtId="0" fontId="60" fillId="64" borderId="0" applyNumberFormat="0" applyBorder="0" applyAlignment="0" applyProtection="0"/>
    <xf numFmtId="0" fontId="60" fillId="64" borderId="0" applyNumberFormat="0" applyBorder="0" applyAlignment="0" applyProtection="0"/>
    <xf numFmtId="0" fontId="60" fillId="68" borderId="0" applyNumberFormat="0" applyBorder="0" applyAlignment="0" applyProtection="0"/>
    <xf numFmtId="0" fontId="60" fillId="68" borderId="0" applyNumberFormat="0" applyBorder="0" applyAlignment="0" applyProtection="0"/>
    <xf numFmtId="0" fontId="60" fillId="68" borderId="0" applyNumberFormat="0" applyBorder="0" applyAlignment="0" applyProtection="0"/>
    <xf numFmtId="0" fontId="60" fillId="68" borderId="0" applyNumberFormat="0" applyBorder="0" applyAlignment="0" applyProtection="0"/>
    <xf numFmtId="0" fontId="60" fillId="68" borderId="0" applyNumberFormat="0" applyBorder="0" applyAlignment="0" applyProtection="0"/>
    <xf numFmtId="0" fontId="60" fillId="68" borderId="0" applyNumberFormat="0" applyBorder="0" applyAlignment="0" applyProtection="0"/>
    <xf numFmtId="0" fontId="60" fillId="68" borderId="0" applyNumberFormat="0" applyBorder="0" applyAlignment="0" applyProtection="0"/>
    <xf numFmtId="0" fontId="60" fillId="68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60" fillId="76" borderId="0" applyNumberFormat="0" applyBorder="0" applyAlignment="0" applyProtection="0"/>
    <xf numFmtId="0" fontId="60" fillId="76" borderId="0" applyNumberFormat="0" applyBorder="0" applyAlignment="0" applyProtection="0"/>
    <xf numFmtId="0" fontId="60" fillId="76" borderId="0" applyNumberFormat="0" applyBorder="0" applyAlignment="0" applyProtection="0"/>
    <xf numFmtId="0" fontId="60" fillId="76" borderId="0" applyNumberFormat="0" applyBorder="0" applyAlignment="0" applyProtection="0"/>
    <xf numFmtId="0" fontId="60" fillId="76" borderId="0" applyNumberFormat="0" applyBorder="0" applyAlignment="0" applyProtection="0"/>
    <xf numFmtId="0" fontId="60" fillId="76" borderId="0" applyNumberFormat="0" applyBorder="0" applyAlignment="0" applyProtection="0"/>
    <xf numFmtId="0" fontId="60" fillId="76" borderId="0" applyNumberFormat="0" applyBorder="0" applyAlignment="0" applyProtection="0"/>
    <xf numFmtId="0" fontId="60" fillId="76" borderId="0" applyNumberFormat="0" applyBorder="0" applyAlignment="0" applyProtection="0"/>
    <xf numFmtId="0" fontId="60" fillId="80" borderId="0" applyNumberFormat="0" applyBorder="0" applyAlignment="0" applyProtection="0"/>
    <xf numFmtId="0" fontId="60" fillId="80" borderId="0" applyNumberFormat="0" applyBorder="0" applyAlignment="0" applyProtection="0"/>
    <xf numFmtId="0" fontId="60" fillId="80" borderId="0" applyNumberFormat="0" applyBorder="0" applyAlignment="0" applyProtection="0"/>
    <xf numFmtId="0" fontId="60" fillId="80" borderId="0" applyNumberFormat="0" applyBorder="0" applyAlignment="0" applyProtection="0"/>
    <xf numFmtId="0" fontId="60" fillId="80" borderId="0" applyNumberFormat="0" applyBorder="0" applyAlignment="0" applyProtection="0"/>
    <xf numFmtId="0" fontId="60" fillId="80" borderId="0" applyNumberFormat="0" applyBorder="0" applyAlignment="0" applyProtection="0"/>
    <xf numFmtId="0" fontId="60" fillId="80" borderId="0" applyNumberFormat="0" applyBorder="0" applyAlignment="0" applyProtection="0"/>
    <xf numFmtId="0" fontId="60" fillId="80" borderId="0" applyNumberFormat="0" applyBorder="0" applyAlignment="0" applyProtection="0"/>
    <xf numFmtId="0" fontId="60" fillId="84" borderId="0" applyNumberFormat="0" applyBorder="0" applyAlignment="0" applyProtection="0"/>
    <xf numFmtId="0" fontId="60" fillId="84" borderId="0" applyNumberFormat="0" applyBorder="0" applyAlignment="0" applyProtection="0"/>
    <xf numFmtId="0" fontId="60" fillId="84" borderId="0" applyNumberFormat="0" applyBorder="0" applyAlignment="0" applyProtection="0"/>
    <xf numFmtId="0" fontId="60" fillId="84" borderId="0" applyNumberFormat="0" applyBorder="0" applyAlignment="0" applyProtection="0"/>
    <xf numFmtId="0" fontId="60" fillId="84" borderId="0" applyNumberFormat="0" applyBorder="0" applyAlignment="0" applyProtection="0"/>
    <xf numFmtId="0" fontId="60" fillId="84" borderId="0" applyNumberFormat="0" applyBorder="0" applyAlignment="0" applyProtection="0"/>
    <xf numFmtId="0" fontId="60" fillId="84" borderId="0" applyNumberFormat="0" applyBorder="0" applyAlignment="0" applyProtection="0"/>
    <xf numFmtId="0" fontId="60" fillId="84" borderId="0" applyNumberFormat="0" applyBorder="0" applyAlignment="0" applyProtection="0"/>
    <xf numFmtId="0" fontId="60" fillId="65" borderId="0" applyNumberFormat="0" applyBorder="0" applyAlignment="0" applyProtection="0"/>
    <xf numFmtId="0" fontId="60" fillId="65" borderId="0" applyNumberFormat="0" applyBorder="0" applyAlignment="0" applyProtection="0"/>
    <xf numFmtId="0" fontId="60" fillId="65" borderId="0" applyNumberFormat="0" applyBorder="0" applyAlignment="0" applyProtection="0"/>
    <xf numFmtId="0" fontId="60" fillId="65" borderId="0" applyNumberFormat="0" applyBorder="0" applyAlignment="0" applyProtection="0"/>
    <xf numFmtId="0" fontId="60" fillId="65" borderId="0" applyNumberFormat="0" applyBorder="0" applyAlignment="0" applyProtection="0"/>
    <xf numFmtId="0" fontId="60" fillId="65" borderId="0" applyNumberFormat="0" applyBorder="0" applyAlignment="0" applyProtection="0"/>
    <xf numFmtId="0" fontId="60" fillId="65" borderId="0" applyNumberFormat="0" applyBorder="0" applyAlignment="0" applyProtection="0"/>
    <xf numFmtId="0" fontId="60" fillId="65" borderId="0" applyNumberFormat="0" applyBorder="0" applyAlignment="0" applyProtection="0"/>
    <xf numFmtId="0" fontId="60" fillId="69" borderId="0" applyNumberFormat="0" applyBorder="0" applyAlignment="0" applyProtection="0"/>
    <xf numFmtId="0" fontId="60" fillId="69" borderId="0" applyNumberFormat="0" applyBorder="0" applyAlignment="0" applyProtection="0"/>
    <xf numFmtId="0" fontId="60" fillId="69" borderId="0" applyNumberFormat="0" applyBorder="0" applyAlignment="0" applyProtection="0"/>
    <xf numFmtId="0" fontId="60" fillId="69" borderId="0" applyNumberFormat="0" applyBorder="0" applyAlignment="0" applyProtection="0"/>
    <xf numFmtId="0" fontId="60" fillId="69" borderId="0" applyNumberFormat="0" applyBorder="0" applyAlignment="0" applyProtection="0"/>
    <xf numFmtId="0" fontId="60" fillId="69" borderId="0" applyNumberFormat="0" applyBorder="0" applyAlignment="0" applyProtection="0"/>
    <xf numFmtId="0" fontId="60" fillId="69" borderId="0" applyNumberFormat="0" applyBorder="0" applyAlignment="0" applyProtection="0"/>
    <xf numFmtId="0" fontId="60" fillId="69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60" fillId="85" borderId="0" applyNumberFormat="0" applyBorder="0" applyAlignment="0" applyProtection="0"/>
    <xf numFmtId="0" fontId="60" fillId="85" borderId="0" applyNumberFormat="0" applyBorder="0" applyAlignment="0" applyProtection="0"/>
    <xf numFmtId="0" fontId="60" fillId="85" borderId="0" applyNumberFormat="0" applyBorder="0" applyAlignment="0" applyProtection="0"/>
    <xf numFmtId="0" fontId="60" fillId="85" borderId="0" applyNumberFormat="0" applyBorder="0" applyAlignment="0" applyProtection="0"/>
    <xf numFmtId="0" fontId="60" fillId="85" borderId="0" applyNumberFormat="0" applyBorder="0" applyAlignment="0" applyProtection="0"/>
    <xf numFmtId="0" fontId="60" fillId="85" borderId="0" applyNumberFormat="0" applyBorder="0" applyAlignment="0" applyProtection="0"/>
    <xf numFmtId="0" fontId="60" fillId="85" borderId="0" applyNumberFormat="0" applyBorder="0" applyAlignment="0" applyProtection="0"/>
    <xf numFmtId="0" fontId="60" fillId="85" borderId="0" applyNumberFormat="0" applyBorder="0" applyAlignment="0" applyProtection="0"/>
    <xf numFmtId="0" fontId="76" fillId="66" borderId="0" applyNumberFormat="0" applyBorder="0" applyAlignment="0" applyProtection="0"/>
    <xf numFmtId="0" fontId="76" fillId="66" borderId="0" applyNumberFormat="0" applyBorder="0" applyAlignment="0" applyProtection="0"/>
    <xf numFmtId="0" fontId="76" fillId="66" borderId="0" applyNumberFormat="0" applyBorder="0" applyAlignment="0" applyProtection="0"/>
    <xf numFmtId="0" fontId="76" fillId="66" borderId="0" applyNumberFormat="0" applyBorder="0" applyAlignment="0" applyProtection="0"/>
    <xf numFmtId="0" fontId="76" fillId="66" borderId="0" applyNumberFormat="0" applyBorder="0" applyAlignment="0" applyProtection="0"/>
    <xf numFmtId="0" fontId="76" fillId="66" borderId="0" applyNumberFormat="0" applyBorder="0" applyAlignment="0" applyProtection="0"/>
    <xf numFmtId="0" fontId="76" fillId="66" borderId="0" applyNumberFormat="0" applyBorder="0" applyAlignment="0" applyProtection="0"/>
    <xf numFmtId="0" fontId="76" fillId="66" borderId="0" applyNumberFormat="0" applyBorder="0" applyAlignment="0" applyProtection="0"/>
    <xf numFmtId="0" fontId="76" fillId="70" borderId="0" applyNumberFormat="0" applyBorder="0" applyAlignment="0" applyProtection="0"/>
    <xf numFmtId="0" fontId="76" fillId="70" borderId="0" applyNumberFormat="0" applyBorder="0" applyAlignment="0" applyProtection="0"/>
    <xf numFmtId="0" fontId="76" fillId="70" borderId="0" applyNumberFormat="0" applyBorder="0" applyAlignment="0" applyProtection="0"/>
    <xf numFmtId="0" fontId="76" fillId="70" borderId="0" applyNumberFormat="0" applyBorder="0" applyAlignment="0" applyProtection="0"/>
    <xf numFmtId="0" fontId="76" fillId="70" borderId="0" applyNumberFormat="0" applyBorder="0" applyAlignment="0" applyProtection="0"/>
    <xf numFmtId="0" fontId="76" fillId="70" borderId="0" applyNumberFormat="0" applyBorder="0" applyAlignment="0" applyProtection="0"/>
    <xf numFmtId="0" fontId="76" fillId="70" borderId="0" applyNumberFormat="0" applyBorder="0" applyAlignment="0" applyProtection="0"/>
    <xf numFmtId="0" fontId="76" fillId="70" borderId="0" applyNumberFormat="0" applyBorder="0" applyAlignment="0" applyProtection="0"/>
    <xf numFmtId="0" fontId="76" fillId="74" borderId="0" applyNumberFormat="0" applyBorder="0" applyAlignment="0" applyProtection="0"/>
    <xf numFmtId="0" fontId="76" fillId="74" borderId="0" applyNumberFormat="0" applyBorder="0" applyAlignment="0" applyProtection="0"/>
    <xf numFmtId="0" fontId="76" fillId="74" borderId="0" applyNumberFormat="0" applyBorder="0" applyAlignment="0" applyProtection="0"/>
    <xf numFmtId="0" fontId="76" fillId="74" borderId="0" applyNumberFormat="0" applyBorder="0" applyAlignment="0" applyProtection="0"/>
    <xf numFmtId="0" fontId="76" fillId="74" borderId="0" applyNumberFormat="0" applyBorder="0" applyAlignment="0" applyProtection="0"/>
    <xf numFmtId="0" fontId="76" fillId="74" borderId="0" applyNumberFormat="0" applyBorder="0" applyAlignment="0" applyProtection="0"/>
    <xf numFmtId="0" fontId="76" fillId="74" borderId="0" applyNumberFormat="0" applyBorder="0" applyAlignment="0" applyProtection="0"/>
    <xf numFmtId="0" fontId="76" fillId="74" borderId="0" applyNumberFormat="0" applyBorder="0" applyAlignment="0" applyProtection="0"/>
    <xf numFmtId="0" fontId="76" fillId="78" borderId="0" applyNumberFormat="0" applyBorder="0" applyAlignment="0" applyProtection="0"/>
    <xf numFmtId="0" fontId="76" fillId="78" borderId="0" applyNumberFormat="0" applyBorder="0" applyAlignment="0" applyProtection="0"/>
    <xf numFmtId="0" fontId="76" fillId="78" borderId="0" applyNumberFormat="0" applyBorder="0" applyAlignment="0" applyProtection="0"/>
    <xf numFmtId="0" fontId="76" fillId="78" borderId="0" applyNumberFormat="0" applyBorder="0" applyAlignment="0" applyProtection="0"/>
    <xf numFmtId="0" fontId="76" fillId="78" borderId="0" applyNumberFormat="0" applyBorder="0" applyAlignment="0" applyProtection="0"/>
    <xf numFmtId="0" fontId="76" fillId="78" borderId="0" applyNumberFormat="0" applyBorder="0" applyAlignment="0" applyProtection="0"/>
    <xf numFmtId="0" fontId="76" fillId="78" borderId="0" applyNumberFormat="0" applyBorder="0" applyAlignment="0" applyProtection="0"/>
    <xf numFmtId="0" fontId="76" fillId="78" borderId="0" applyNumberFormat="0" applyBorder="0" applyAlignment="0" applyProtection="0"/>
    <xf numFmtId="0" fontId="76" fillId="82" borderId="0" applyNumberFormat="0" applyBorder="0" applyAlignment="0" applyProtection="0"/>
    <xf numFmtId="0" fontId="76" fillId="82" borderId="0" applyNumberFormat="0" applyBorder="0" applyAlignment="0" applyProtection="0"/>
    <xf numFmtId="0" fontId="76" fillId="82" borderId="0" applyNumberFormat="0" applyBorder="0" applyAlignment="0" applyProtection="0"/>
    <xf numFmtId="0" fontId="76" fillId="82" borderId="0" applyNumberFormat="0" applyBorder="0" applyAlignment="0" applyProtection="0"/>
    <xf numFmtId="0" fontId="76" fillId="82" borderId="0" applyNumberFormat="0" applyBorder="0" applyAlignment="0" applyProtection="0"/>
    <xf numFmtId="0" fontId="76" fillId="82" borderId="0" applyNumberFormat="0" applyBorder="0" applyAlignment="0" applyProtection="0"/>
    <xf numFmtId="0" fontId="76" fillId="82" borderId="0" applyNumberFormat="0" applyBorder="0" applyAlignment="0" applyProtection="0"/>
    <xf numFmtId="0" fontId="76" fillId="82" borderId="0" applyNumberFormat="0" applyBorder="0" applyAlignment="0" applyProtection="0"/>
    <xf numFmtId="0" fontId="76" fillId="86" borderId="0" applyNumberFormat="0" applyBorder="0" applyAlignment="0" applyProtection="0"/>
    <xf numFmtId="0" fontId="76" fillId="86" borderId="0" applyNumberFormat="0" applyBorder="0" applyAlignment="0" applyProtection="0"/>
    <xf numFmtId="0" fontId="76" fillId="86" borderId="0" applyNumberFormat="0" applyBorder="0" applyAlignment="0" applyProtection="0"/>
    <xf numFmtId="0" fontId="76" fillId="86" borderId="0" applyNumberFormat="0" applyBorder="0" applyAlignment="0" applyProtection="0"/>
    <xf numFmtId="0" fontId="76" fillId="86" borderId="0" applyNumberFormat="0" applyBorder="0" applyAlignment="0" applyProtection="0"/>
    <xf numFmtId="0" fontId="76" fillId="86" borderId="0" applyNumberFormat="0" applyBorder="0" applyAlignment="0" applyProtection="0"/>
    <xf numFmtId="0" fontId="76" fillId="86" borderId="0" applyNumberFormat="0" applyBorder="0" applyAlignment="0" applyProtection="0"/>
    <xf numFmtId="0" fontId="76" fillId="86" borderId="0" applyNumberFormat="0" applyBorder="0" applyAlignment="0" applyProtection="0"/>
    <xf numFmtId="0" fontId="76" fillId="63" borderId="0" applyNumberFormat="0" applyBorder="0" applyAlignment="0" applyProtection="0"/>
    <xf numFmtId="0" fontId="76" fillId="63" borderId="0" applyNumberFormat="0" applyBorder="0" applyAlignment="0" applyProtection="0"/>
    <xf numFmtId="0" fontId="76" fillId="63" borderId="0" applyNumberFormat="0" applyBorder="0" applyAlignment="0" applyProtection="0"/>
    <xf numFmtId="0" fontId="76" fillId="63" borderId="0" applyNumberFormat="0" applyBorder="0" applyAlignment="0" applyProtection="0"/>
    <xf numFmtId="0" fontId="76" fillId="63" borderId="0" applyNumberFormat="0" applyBorder="0" applyAlignment="0" applyProtection="0"/>
    <xf numFmtId="0" fontId="76" fillId="63" borderId="0" applyNumberFormat="0" applyBorder="0" applyAlignment="0" applyProtection="0"/>
    <xf numFmtId="0" fontId="76" fillId="63" borderId="0" applyNumberFormat="0" applyBorder="0" applyAlignment="0" applyProtection="0"/>
    <xf numFmtId="0" fontId="76" fillId="63" borderId="0" applyNumberFormat="0" applyBorder="0" applyAlignment="0" applyProtection="0"/>
    <xf numFmtId="0" fontId="76" fillId="63" borderId="0" applyNumberFormat="0" applyBorder="0" applyAlignment="0" applyProtection="0"/>
    <xf numFmtId="0" fontId="76" fillId="63" borderId="0" applyNumberFormat="0" applyBorder="0" applyAlignment="0" applyProtection="0"/>
    <xf numFmtId="0" fontId="76" fillId="63" borderId="0" applyNumberFormat="0" applyBorder="0" applyAlignment="0" applyProtection="0"/>
    <xf numFmtId="0" fontId="76" fillId="63" borderId="0" applyNumberFormat="0" applyBorder="0" applyAlignment="0" applyProtection="0"/>
    <xf numFmtId="0" fontId="76" fillId="63" borderId="0" applyNumberFormat="0" applyBorder="0" applyAlignment="0" applyProtection="0"/>
    <xf numFmtId="0" fontId="76" fillId="63" borderId="0" applyNumberFormat="0" applyBorder="0" applyAlignment="0" applyProtection="0"/>
    <xf numFmtId="0" fontId="76" fillId="63" borderId="0" applyNumberFormat="0" applyBorder="0" applyAlignment="0" applyProtection="0"/>
    <xf numFmtId="0" fontId="76" fillId="67" borderId="0" applyNumberFormat="0" applyBorder="0" applyAlignment="0" applyProtection="0"/>
    <xf numFmtId="0" fontId="76" fillId="67" borderId="0" applyNumberFormat="0" applyBorder="0" applyAlignment="0" applyProtection="0"/>
    <xf numFmtId="0" fontId="76" fillId="67" borderId="0" applyNumberFormat="0" applyBorder="0" applyAlignment="0" applyProtection="0"/>
    <xf numFmtId="0" fontId="76" fillId="67" borderId="0" applyNumberFormat="0" applyBorder="0" applyAlignment="0" applyProtection="0"/>
    <xf numFmtId="0" fontId="76" fillId="67" borderId="0" applyNumberFormat="0" applyBorder="0" applyAlignment="0" applyProtection="0"/>
    <xf numFmtId="0" fontId="76" fillId="67" borderId="0" applyNumberFormat="0" applyBorder="0" applyAlignment="0" applyProtection="0"/>
    <xf numFmtId="0" fontId="76" fillId="67" borderId="0" applyNumberFormat="0" applyBorder="0" applyAlignment="0" applyProtection="0"/>
    <xf numFmtId="0" fontId="76" fillId="67" borderId="0" applyNumberFormat="0" applyBorder="0" applyAlignment="0" applyProtection="0"/>
    <xf numFmtId="0" fontId="76" fillId="67" borderId="0" applyNumberFormat="0" applyBorder="0" applyAlignment="0" applyProtection="0"/>
    <xf numFmtId="0" fontId="76" fillId="67" borderId="0" applyNumberFormat="0" applyBorder="0" applyAlignment="0" applyProtection="0"/>
    <xf numFmtId="0" fontId="76" fillId="67" borderId="0" applyNumberFormat="0" applyBorder="0" applyAlignment="0" applyProtection="0"/>
    <xf numFmtId="0" fontId="76" fillId="67" borderId="0" applyNumberFormat="0" applyBorder="0" applyAlignment="0" applyProtection="0"/>
    <xf numFmtId="0" fontId="76" fillId="67" borderId="0" applyNumberFormat="0" applyBorder="0" applyAlignment="0" applyProtection="0"/>
    <xf numFmtId="0" fontId="76" fillId="67" borderId="0" applyNumberFormat="0" applyBorder="0" applyAlignment="0" applyProtection="0"/>
    <xf numFmtId="0" fontId="76" fillId="67" borderId="0" applyNumberFormat="0" applyBorder="0" applyAlignment="0" applyProtection="0"/>
    <xf numFmtId="0" fontId="76" fillId="71" borderId="0" applyNumberFormat="0" applyBorder="0" applyAlignment="0" applyProtection="0"/>
    <xf numFmtId="0" fontId="76" fillId="71" borderId="0" applyNumberFormat="0" applyBorder="0" applyAlignment="0" applyProtection="0"/>
    <xf numFmtId="0" fontId="76" fillId="71" borderId="0" applyNumberFormat="0" applyBorder="0" applyAlignment="0" applyProtection="0"/>
    <xf numFmtId="0" fontId="76" fillId="71" borderId="0" applyNumberFormat="0" applyBorder="0" applyAlignment="0" applyProtection="0"/>
    <xf numFmtId="0" fontId="76" fillId="71" borderId="0" applyNumberFormat="0" applyBorder="0" applyAlignment="0" applyProtection="0"/>
    <xf numFmtId="0" fontId="76" fillId="71" borderId="0" applyNumberFormat="0" applyBorder="0" applyAlignment="0" applyProtection="0"/>
    <xf numFmtId="0" fontId="76" fillId="71" borderId="0" applyNumberFormat="0" applyBorder="0" applyAlignment="0" applyProtection="0"/>
    <xf numFmtId="0" fontId="76" fillId="71" borderId="0" applyNumberFormat="0" applyBorder="0" applyAlignment="0" applyProtection="0"/>
    <xf numFmtId="0" fontId="76" fillId="71" borderId="0" applyNumberFormat="0" applyBorder="0" applyAlignment="0" applyProtection="0"/>
    <xf numFmtId="0" fontId="76" fillId="71" borderId="0" applyNumberFormat="0" applyBorder="0" applyAlignment="0" applyProtection="0"/>
    <xf numFmtId="0" fontId="76" fillId="71" borderId="0" applyNumberFormat="0" applyBorder="0" applyAlignment="0" applyProtection="0"/>
    <xf numFmtId="0" fontId="76" fillId="71" borderId="0" applyNumberFormat="0" applyBorder="0" applyAlignment="0" applyProtection="0"/>
    <xf numFmtId="0" fontId="76" fillId="71" borderId="0" applyNumberFormat="0" applyBorder="0" applyAlignment="0" applyProtection="0"/>
    <xf numFmtId="0" fontId="76" fillId="71" borderId="0" applyNumberFormat="0" applyBorder="0" applyAlignment="0" applyProtection="0"/>
    <xf numFmtId="0" fontId="76" fillId="71" borderId="0" applyNumberFormat="0" applyBorder="0" applyAlignment="0" applyProtection="0"/>
    <xf numFmtId="0" fontId="76" fillId="75" borderId="0" applyNumberFormat="0" applyBorder="0" applyAlignment="0" applyProtection="0"/>
    <xf numFmtId="0" fontId="76" fillId="75" borderId="0" applyNumberFormat="0" applyBorder="0" applyAlignment="0" applyProtection="0"/>
    <xf numFmtId="0" fontId="76" fillId="75" borderId="0" applyNumberFormat="0" applyBorder="0" applyAlignment="0" applyProtection="0"/>
    <xf numFmtId="0" fontId="76" fillId="75" borderId="0" applyNumberFormat="0" applyBorder="0" applyAlignment="0" applyProtection="0"/>
    <xf numFmtId="0" fontId="76" fillId="75" borderId="0" applyNumberFormat="0" applyBorder="0" applyAlignment="0" applyProtection="0"/>
    <xf numFmtId="0" fontId="76" fillId="75" borderId="0" applyNumberFormat="0" applyBorder="0" applyAlignment="0" applyProtection="0"/>
    <xf numFmtId="0" fontId="76" fillId="75" borderId="0" applyNumberFormat="0" applyBorder="0" applyAlignment="0" applyProtection="0"/>
    <xf numFmtId="0" fontId="76" fillId="75" borderId="0" applyNumberFormat="0" applyBorder="0" applyAlignment="0" applyProtection="0"/>
    <xf numFmtId="0" fontId="76" fillId="75" borderId="0" applyNumberFormat="0" applyBorder="0" applyAlignment="0" applyProtection="0"/>
    <xf numFmtId="0" fontId="76" fillId="75" borderId="0" applyNumberFormat="0" applyBorder="0" applyAlignment="0" applyProtection="0"/>
    <xf numFmtId="0" fontId="76" fillId="75" borderId="0" applyNumberFormat="0" applyBorder="0" applyAlignment="0" applyProtection="0"/>
    <xf numFmtId="0" fontId="76" fillId="75" borderId="0" applyNumberFormat="0" applyBorder="0" applyAlignment="0" applyProtection="0"/>
    <xf numFmtId="0" fontId="76" fillId="75" borderId="0" applyNumberFormat="0" applyBorder="0" applyAlignment="0" applyProtection="0"/>
    <xf numFmtId="0" fontId="76" fillId="75" borderId="0" applyNumberFormat="0" applyBorder="0" applyAlignment="0" applyProtection="0"/>
    <xf numFmtId="0" fontId="76" fillId="75" borderId="0" applyNumberFormat="0" applyBorder="0" applyAlignment="0" applyProtection="0"/>
    <xf numFmtId="0" fontId="76" fillId="79" borderId="0" applyNumberFormat="0" applyBorder="0" applyAlignment="0" applyProtection="0"/>
    <xf numFmtId="0" fontId="76" fillId="79" borderId="0" applyNumberFormat="0" applyBorder="0" applyAlignment="0" applyProtection="0"/>
    <xf numFmtId="0" fontId="76" fillId="79" borderId="0" applyNumberFormat="0" applyBorder="0" applyAlignment="0" applyProtection="0"/>
    <xf numFmtId="0" fontId="76" fillId="79" borderId="0" applyNumberFormat="0" applyBorder="0" applyAlignment="0" applyProtection="0"/>
    <xf numFmtId="0" fontId="76" fillId="79" borderId="0" applyNumberFormat="0" applyBorder="0" applyAlignment="0" applyProtection="0"/>
    <xf numFmtId="0" fontId="76" fillId="79" borderId="0" applyNumberFormat="0" applyBorder="0" applyAlignment="0" applyProtection="0"/>
    <xf numFmtId="0" fontId="76" fillId="79" borderId="0" applyNumberFormat="0" applyBorder="0" applyAlignment="0" applyProtection="0"/>
    <xf numFmtId="0" fontId="76" fillId="79" borderId="0" applyNumberFormat="0" applyBorder="0" applyAlignment="0" applyProtection="0"/>
    <xf numFmtId="0" fontId="76" fillId="79" borderId="0" applyNumberFormat="0" applyBorder="0" applyAlignment="0" applyProtection="0"/>
    <xf numFmtId="0" fontId="76" fillId="79" borderId="0" applyNumberFormat="0" applyBorder="0" applyAlignment="0" applyProtection="0"/>
    <xf numFmtId="0" fontId="76" fillId="79" borderId="0" applyNumberFormat="0" applyBorder="0" applyAlignment="0" applyProtection="0"/>
    <xf numFmtId="0" fontId="76" fillId="79" borderId="0" applyNumberFormat="0" applyBorder="0" applyAlignment="0" applyProtection="0"/>
    <xf numFmtId="0" fontId="76" fillId="79" borderId="0" applyNumberFormat="0" applyBorder="0" applyAlignment="0" applyProtection="0"/>
    <xf numFmtId="0" fontId="76" fillId="79" borderId="0" applyNumberFormat="0" applyBorder="0" applyAlignment="0" applyProtection="0"/>
    <xf numFmtId="0" fontId="76" fillId="79" borderId="0" applyNumberFormat="0" applyBorder="0" applyAlignment="0" applyProtection="0"/>
    <xf numFmtId="0" fontId="76" fillId="83" borderId="0" applyNumberFormat="0" applyBorder="0" applyAlignment="0" applyProtection="0"/>
    <xf numFmtId="0" fontId="76" fillId="83" borderId="0" applyNumberFormat="0" applyBorder="0" applyAlignment="0" applyProtection="0"/>
    <xf numFmtId="0" fontId="76" fillId="83" borderId="0" applyNumberFormat="0" applyBorder="0" applyAlignment="0" applyProtection="0"/>
    <xf numFmtId="0" fontId="76" fillId="83" borderId="0" applyNumberFormat="0" applyBorder="0" applyAlignment="0" applyProtection="0"/>
    <xf numFmtId="0" fontId="76" fillId="83" borderId="0" applyNumberFormat="0" applyBorder="0" applyAlignment="0" applyProtection="0"/>
    <xf numFmtId="0" fontId="76" fillId="83" borderId="0" applyNumberFormat="0" applyBorder="0" applyAlignment="0" applyProtection="0"/>
    <xf numFmtId="0" fontId="76" fillId="83" borderId="0" applyNumberFormat="0" applyBorder="0" applyAlignment="0" applyProtection="0"/>
    <xf numFmtId="0" fontId="76" fillId="83" borderId="0" applyNumberFormat="0" applyBorder="0" applyAlignment="0" applyProtection="0"/>
    <xf numFmtId="0" fontId="76" fillId="83" borderId="0" applyNumberFormat="0" applyBorder="0" applyAlignment="0" applyProtection="0"/>
    <xf numFmtId="0" fontId="76" fillId="83" borderId="0" applyNumberFormat="0" applyBorder="0" applyAlignment="0" applyProtection="0"/>
    <xf numFmtId="0" fontId="76" fillId="83" borderId="0" applyNumberFormat="0" applyBorder="0" applyAlignment="0" applyProtection="0"/>
    <xf numFmtId="0" fontId="76" fillId="83" borderId="0" applyNumberFormat="0" applyBorder="0" applyAlignment="0" applyProtection="0"/>
    <xf numFmtId="0" fontId="76" fillId="83" borderId="0" applyNumberFormat="0" applyBorder="0" applyAlignment="0" applyProtection="0"/>
    <xf numFmtId="0" fontId="76" fillId="83" borderId="0" applyNumberFormat="0" applyBorder="0" applyAlignment="0" applyProtection="0"/>
    <xf numFmtId="0" fontId="76" fillId="83" borderId="0" applyNumberFormat="0" applyBorder="0" applyAlignment="0" applyProtection="0"/>
    <xf numFmtId="0" fontId="66" fillId="58" borderId="0" applyNumberFormat="0" applyBorder="0" applyAlignment="0" applyProtection="0"/>
    <xf numFmtId="0" fontId="66" fillId="58" borderId="0" applyNumberFormat="0" applyBorder="0" applyAlignment="0" applyProtection="0"/>
    <xf numFmtId="0" fontId="66" fillId="58" borderId="0" applyNumberFormat="0" applyBorder="0" applyAlignment="0" applyProtection="0"/>
    <xf numFmtId="0" fontId="66" fillId="58" borderId="0" applyNumberFormat="0" applyBorder="0" applyAlignment="0" applyProtection="0"/>
    <xf numFmtId="0" fontId="66" fillId="58" borderId="0" applyNumberFormat="0" applyBorder="0" applyAlignment="0" applyProtection="0"/>
    <xf numFmtId="0" fontId="66" fillId="58" borderId="0" applyNumberFormat="0" applyBorder="0" applyAlignment="0" applyProtection="0"/>
    <xf numFmtId="0" fontId="66" fillId="58" borderId="0" applyNumberFormat="0" applyBorder="0" applyAlignment="0" applyProtection="0"/>
    <xf numFmtId="0" fontId="66" fillId="58" borderId="0" applyNumberFormat="0" applyBorder="0" applyAlignment="0" applyProtection="0"/>
    <xf numFmtId="0" fontId="70" fillId="61" borderId="29" applyNumberFormat="0" applyAlignment="0" applyProtection="0"/>
    <xf numFmtId="0" fontId="70" fillId="61" borderId="29" applyNumberFormat="0" applyAlignment="0" applyProtection="0"/>
    <xf numFmtId="0" fontId="70" fillId="61" borderId="29" applyNumberFormat="0" applyAlignment="0" applyProtection="0"/>
    <xf numFmtId="0" fontId="70" fillId="61" borderId="29" applyNumberFormat="0" applyAlignment="0" applyProtection="0"/>
    <xf numFmtId="0" fontId="70" fillId="61" borderId="29" applyNumberFormat="0" applyAlignment="0" applyProtection="0"/>
    <xf numFmtId="0" fontId="70" fillId="61" borderId="29" applyNumberFormat="0" applyAlignment="0" applyProtection="0"/>
    <xf numFmtId="0" fontId="70" fillId="61" borderId="29" applyNumberFormat="0" applyAlignment="0" applyProtection="0"/>
    <xf numFmtId="0" fontId="70" fillId="61" borderId="29" applyNumberFormat="0" applyAlignment="0" applyProtection="0"/>
    <xf numFmtId="0" fontId="72" fillId="62" borderId="32" applyNumberFormat="0" applyAlignment="0" applyProtection="0"/>
    <xf numFmtId="0" fontId="72" fillId="62" borderId="32" applyNumberFormat="0" applyAlignment="0" applyProtection="0"/>
    <xf numFmtId="0" fontId="72" fillId="62" borderId="32" applyNumberFormat="0" applyAlignment="0" applyProtection="0"/>
    <xf numFmtId="0" fontId="72" fillId="62" borderId="32" applyNumberFormat="0" applyAlignment="0" applyProtection="0"/>
    <xf numFmtId="0" fontId="72" fillId="62" borderId="32" applyNumberFormat="0" applyAlignment="0" applyProtection="0"/>
    <xf numFmtId="0" fontId="72" fillId="62" borderId="32" applyNumberFormat="0" applyAlignment="0" applyProtection="0"/>
    <xf numFmtId="0" fontId="72" fillId="62" borderId="32" applyNumberFormat="0" applyAlignment="0" applyProtection="0"/>
    <xf numFmtId="0" fontId="72" fillId="62" borderId="32" applyNumberFormat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65" fillId="57" borderId="0" applyNumberFormat="0" applyBorder="0" applyAlignment="0" applyProtection="0"/>
    <xf numFmtId="0" fontId="65" fillId="57" borderId="0" applyNumberFormat="0" applyBorder="0" applyAlignment="0" applyProtection="0"/>
    <xf numFmtId="0" fontId="65" fillId="57" borderId="0" applyNumberFormat="0" applyBorder="0" applyAlignment="0" applyProtection="0"/>
    <xf numFmtId="0" fontId="65" fillId="57" borderId="0" applyNumberFormat="0" applyBorder="0" applyAlignment="0" applyProtection="0"/>
    <xf numFmtId="0" fontId="65" fillId="57" borderId="0" applyNumberFormat="0" applyBorder="0" applyAlignment="0" applyProtection="0"/>
    <xf numFmtId="0" fontId="65" fillId="57" borderId="0" applyNumberFormat="0" applyBorder="0" applyAlignment="0" applyProtection="0"/>
    <xf numFmtId="0" fontId="65" fillId="57" borderId="0" applyNumberFormat="0" applyBorder="0" applyAlignment="0" applyProtection="0"/>
    <xf numFmtId="0" fontId="65" fillId="57" borderId="0" applyNumberFormat="0" applyBorder="0" applyAlignment="0" applyProtection="0"/>
    <xf numFmtId="0" fontId="62" fillId="0" borderId="26" applyNumberFormat="0" applyFill="0" applyAlignment="0" applyProtection="0"/>
    <xf numFmtId="0" fontId="62" fillId="0" borderId="26" applyNumberFormat="0" applyFill="0" applyAlignment="0" applyProtection="0"/>
    <xf numFmtId="0" fontId="62" fillId="0" borderId="26" applyNumberFormat="0" applyFill="0" applyAlignment="0" applyProtection="0"/>
    <xf numFmtId="0" fontId="62" fillId="0" borderId="26" applyNumberFormat="0" applyFill="0" applyAlignment="0" applyProtection="0"/>
    <xf numFmtId="0" fontId="62" fillId="0" borderId="26" applyNumberFormat="0" applyFill="0" applyAlignment="0" applyProtection="0"/>
    <xf numFmtId="0" fontId="62" fillId="0" borderId="26" applyNumberFormat="0" applyFill="0" applyAlignment="0" applyProtection="0"/>
    <xf numFmtId="0" fontId="62" fillId="0" borderId="26" applyNumberFormat="0" applyFill="0" applyAlignment="0" applyProtection="0"/>
    <xf numFmtId="0" fontId="62" fillId="0" borderId="26" applyNumberFormat="0" applyFill="0" applyAlignment="0" applyProtection="0"/>
    <xf numFmtId="0" fontId="63" fillId="0" borderId="27" applyNumberFormat="0" applyFill="0" applyAlignment="0" applyProtection="0"/>
    <xf numFmtId="0" fontId="63" fillId="0" borderId="27" applyNumberFormat="0" applyFill="0" applyAlignment="0" applyProtection="0"/>
    <xf numFmtId="0" fontId="63" fillId="0" borderId="27" applyNumberFormat="0" applyFill="0" applyAlignment="0" applyProtection="0"/>
    <xf numFmtId="0" fontId="63" fillId="0" borderId="27" applyNumberFormat="0" applyFill="0" applyAlignment="0" applyProtection="0"/>
    <xf numFmtId="0" fontId="63" fillId="0" borderId="27" applyNumberFormat="0" applyFill="0" applyAlignment="0" applyProtection="0"/>
    <xf numFmtId="0" fontId="63" fillId="0" borderId="27" applyNumberFormat="0" applyFill="0" applyAlignment="0" applyProtection="0"/>
    <xf numFmtId="0" fontId="63" fillId="0" borderId="27" applyNumberFormat="0" applyFill="0" applyAlignment="0" applyProtection="0"/>
    <xf numFmtId="0" fontId="63" fillId="0" borderId="27" applyNumberFormat="0" applyFill="0" applyAlignment="0" applyProtection="0"/>
    <xf numFmtId="0" fontId="64" fillId="0" borderId="28" applyNumberFormat="0" applyFill="0" applyAlignment="0" applyProtection="0"/>
    <xf numFmtId="0" fontId="64" fillId="0" borderId="28" applyNumberFormat="0" applyFill="0" applyAlignment="0" applyProtection="0"/>
    <xf numFmtId="0" fontId="64" fillId="0" borderId="28" applyNumberFormat="0" applyFill="0" applyAlignment="0" applyProtection="0"/>
    <xf numFmtId="0" fontId="64" fillId="0" borderId="28" applyNumberFormat="0" applyFill="0" applyAlignment="0" applyProtection="0"/>
    <xf numFmtId="0" fontId="64" fillId="0" borderId="28" applyNumberFormat="0" applyFill="0" applyAlignment="0" applyProtection="0"/>
    <xf numFmtId="0" fontId="64" fillId="0" borderId="28" applyNumberFormat="0" applyFill="0" applyAlignment="0" applyProtection="0"/>
    <xf numFmtId="0" fontId="64" fillId="0" borderId="28" applyNumberFormat="0" applyFill="0" applyAlignment="0" applyProtection="0"/>
    <xf numFmtId="0" fontId="64" fillId="0" borderId="28" applyNumberFormat="0" applyFill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8" fillId="60" borderId="29" applyNumberFormat="0" applyAlignment="0" applyProtection="0"/>
    <xf numFmtId="0" fontId="68" fillId="60" borderId="29" applyNumberFormat="0" applyAlignment="0" applyProtection="0"/>
    <xf numFmtId="0" fontId="68" fillId="60" borderId="29" applyNumberFormat="0" applyAlignment="0" applyProtection="0"/>
    <xf numFmtId="0" fontId="68" fillId="60" borderId="29" applyNumberFormat="0" applyAlignment="0" applyProtection="0"/>
    <xf numFmtId="0" fontId="68" fillId="60" borderId="29" applyNumberFormat="0" applyAlignment="0" applyProtection="0"/>
    <xf numFmtId="0" fontId="68" fillId="60" borderId="29" applyNumberFormat="0" applyAlignment="0" applyProtection="0"/>
    <xf numFmtId="0" fontId="68" fillId="60" borderId="29" applyNumberFormat="0" applyAlignment="0" applyProtection="0"/>
    <xf numFmtId="0" fontId="68" fillId="60" borderId="29" applyNumberFormat="0" applyAlignment="0" applyProtection="0"/>
    <xf numFmtId="0" fontId="68" fillId="60" borderId="29" applyNumberFormat="0" applyAlignment="0" applyProtection="0"/>
    <xf numFmtId="0" fontId="68" fillId="60" borderId="29" applyNumberFormat="0" applyAlignment="0" applyProtection="0"/>
    <xf numFmtId="0" fontId="68" fillId="60" borderId="29" applyNumberFormat="0" applyAlignment="0" applyProtection="0"/>
    <xf numFmtId="0" fontId="68" fillId="60" borderId="29" applyNumberFormat="0" applyAlignment="0" applyProtection="0"/>
    <xf numFmtId="0" fontId="68" fillId="60" borderId="29" applyNumberFormat="0" applyAlignment="0" applyProtection="0"/>
    <xf numFmtId="0" fontId="68" fillId="60" borderId="29" applyNumberFormat="0" applyAlignment="0" applyProtection="0"/>
    <xf numFmtId="0" fontId="68" fillId="60" borderId="29" applyNumberFormat="0" applyAlignment="0" applyProtection="0"/>
    <xf numFmtId="0" fontId="71" fillId="0" borderId="31" applyNumberFormat="0" applyFill="0" applyAlignment="0" applyProtection="0"/>
    <xf numFmtId="0" fontId="71" fillId="0" borderId="31" applyNumberFormat="0" applyFill="0" applyAlignment="0" applyProtection="0"/>
    <xf numFmtId="0" fontId="71" fillId="0" borderId="31" applyNumberFormat="0" applyFill="0" applyAlignment="0" applyProtection="0"/>
    <xf numFmtId="0" fontId="71" fillId="0" borderId="31" applyNumberFormat="0" applyFill="0" applyAlignment="0" applyProtection="0"/>
    <xf numFmtId="0" fontId="71" fillId="0" borderId="31" applyNumberFormat="0" applyFill="0" applyAlignment="0" applyProtection="0"/>
    <xf numFmtId="0" fontId="71" fillId="0" borderId="31" applyNumberFormat="0" applyFill="0" applyAlignment="0" applyProtection="0"/>
    <xf numFmtId="0" fontId="71" fillId="0" borderId="31" applyNumberFormat="0" applyFill="0" applyAlignment="0" applyProtection="0"/>
    <xf numFmtId="0" fontId="71" fillId="0" borderId="31" applyNumberFormat="0" applyFill="0" applyAlignment="0" applyProtection="0"/>
    <xf numFmtId="0" fontId="67" fillId="59" borderId="0" applyNumberFormat="0" applyBorder="0" applyAlignment="0" applyProtection="0"/>
    <xf numFmtId="0" fontId="67" fillId="59" borderId="0" applyNumberFormat="0" applyBorder="0" applyAlignment="0" applyProtection="0"/>
    <xf numFmtId="0" fontId="67" fillId="59" borderId="0" applyNumberFormat="0" applyBorder="0" applyAlignment="0" applyProtection="0"/>
    <xf numFmtId="0" fontId="67" fillId="59" borderId="0" applyNumberFormat="0" applyBorder="0" applyAlignment="0" applyProtection="0"/>
    <xf numFmtId="0" fontId="67" fillId="59" borderId="0" applyNumberFormat="0" applyBorder="0" applyAlignment="0" applyProtection="0"/>
    <xf numFmtId="0" fontId="67" fillId="59" borderId="0" applyNumberFormat="0" applyBorder="0" applyAlignment="0" applyProtection="0"/>
    <xf numFmtId="0" fontId="67" fillId="59" borderId="0" applyNumberFormat="0" applyBorder="0" applyAlignment="0" applyProtection="0"/>
    <xf numFmtId="0" fontId="67" fillId="59" borderId="0" applyNumberFormat="0" applyBorder="0" applyAlignment="0" applyProtection="0"/>
    <xf numFmtId="0" fontId="69" fillId="61" borderId="30" applyNumberFormat="0" applyAlignment="0" applyProtection="0"/>
    <xf numFmtId="0" fontId="69" fillId="61" borderId="30" applyNumberFormat="0" applyAlignment="0" applyProtection="0"/>
    <xf numFmtId="0" fontId="69" fillId="61" borderId="30" applyNumberFormat="0" applyAlignment="0" applyProtection="0"/>
    <xf numFmtId="0" fontId="69" fillId="61" borderId="30" applyNumberFormat="0" applyAlignment="0" applyProtection="0"/>
    <xf numFmtId="0" fontId="69" fillId="61" borderId="30" applyNumberFormat="0" applyAlignment="0" applyProtection="0"/>
    <xf numFmtId="0" fontId="69" fillId="61" borderId="30" applyNumberFormat="0" applyAlignment="0" applyProtection="0"/>
    <xf numFmtId="0" fontId="69" fillId="61" borderId="30" applyNumberFormat="0" applyAlignment="0" applyProtection="0"/>
    <xf numFmtId="0" fontId="69" fillId="61" borderId="30" applyNumberFormat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75" fillId="0" borderId="33" applyNumberFormat="0" applyFill="0" applyAlignment="0" applyProtection="0"/>
    <xf numFmtId="0" fontId="75" fillId="0" borderId="33" applyNumberFormat="0" applyFill="0" applyAlignment="0" applyProtection="0"/>
    <xf numFmtId="0" fontId="75" fillId="0" borderId="33" applyNumberFormat="0" applyFill="0" applyAlignment="0" applyProtection="0"/>
    <xf numFmtId="0" fontId="75" fillId="0" borderId="33" applyNumberFormat="0" applyFill="0" applyAlignment="0" applyProtection="0"/>
    <xf numFmtId="0" fontId="75" fillId="0" borderId="33" applyNumberFormat="0" applyFill="0" applyAlignment="0" applyProtection="0"/>
    <xf numFmtId="0" fontId="75" fillId="0" borderId="33" applyNumberFormat="0" applyFill="0" applyAlignment="0" applyProtection="0"/>
    <xf numFmtId="0" fontId="75" fillId="0" borderId="33" applyNumberFormat="0" applyFill="0" applyAlignment="0" applyProtection="0"/>
    <xf numFmtId="0" fontId="75" fillId="0" borderId="33" applyNumberFormat="0" applyFill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60" fillId="64" borderId="0" applyNumberFormat="0" applyBorder="0" applyAlignment="0" applyProtection="0"/>
    <xf numFmtId="0" fontId="60" fillId="64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60" fillId="68" borderId="0" applyNumberFormat="0" applyBorder="0" applyAlignment="0" applyProtection="0"/>
    <xf numFmtId="0" fontId="60" fillId="6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60" fillId="72" borderId="0" applyNumberFormat="0" applyBorder="0" applyAlignment="0" applyProtection="0"/>
    <xf numFmtId="0" fontId="60" fillId="7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60" fillId="76" borderId="0" applyNumberFormat="0" applyBorder="0" applyAlignment="0" applyProtection="0"/>
    <xf numFmtId="0" fontId="60" fillId="7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60" fillId="80" borderId="0" applyNumberFormat="0" applyBorder="0" applyAlignment="0" applyProtection="0"/>
    <xf numFmtId="0" fontId="60" fillId="80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60" fillId="84" borderId="0" applyNumberFormat="0" applyBorder="0" applyAlignment="0" applyProtection="0"/>
    <xf numFmtId="0" fontId="60" fillId="84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60" fillId="65" borderId="0" applyNumberFormat="0" applyBorder="0" applyAlignment="0" applyProtection="0"/>
    <xf numFmtId="0" fontId="60" fillId="6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60" fillId="69" borderId="0" applyNumberFormat="0" applyBorder="0" applyAlignment="0" applyProtection="0"/>
    <xf numFmtId="0" fontId="60" fillId="6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60" fillId="73" borderId="0" applyNumberFormat="0" applyBorder="0" applyAlignment="0" applyProtection="0"/>
    <xf numFmtId="0" fontId="60" fillId="7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60" fillId="77" borderId="0" applyNumberFormat="0" applyBorder="0" applyAlignment="0" applyProtection="0"/>
    <xf numFmtId="0" fontId="60" fillId="7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60" fillId="81" borderId="0" applyNumberFormat="0" applyBorder="0" applyAlignment="0" applyProtection="0"/>
    <xf numFmtId="0" fontId="60" fillId="81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60" fillId="85" borderId="0" applyNumberFormat="0" applyBorder="0" applyAlignment="0" applyProtection="0"/>
    <xf numFmtId="0" fontId="60" fillId="8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76" fillId="63" borderId="0" applyNumberFormat="0" applyBorder="0" applyAlignment="0" applyProtection="0"/>
    <xf numFmtId="0" fontId="76" fillId="63" borderId="0" applyNumberFormat="0" applyBorder="0" applyAlignment="0" applyProtection="0"/>
    <xf numFmtId="0" fontId="76" fillId="63" borderId="0" applyNumberFormat="0" applyBorder="0" applyAlignment="0" applyProtection="0"/>
    <xf numFmtId="0" fontId="76" fillId="63" borderId="0" applyNumberFormat="0" applyBorder="0" applyAlignment="0" applyProtection="0"/>
    <xf numFmtId="0" fontId="76" fillId="63" borderId="0" applyNumberFormat="0" applyBorder="0" applyAlignment="0" applyProtection="0"/>
    <xf numFmtId="0" fontId="76" fillId="63" borderId="0" applyNumberFormat="0" applyBorder="0" applyAlignment="0" applyProtection="0"/>
    <xf numFmtId="0" fontId="76" fillId="67" borderId="0" applyNumberFormat="0" applyBorder="0" applyAlignment="0" applyProtection="0"/>
    <xf numFmtId="0" fontId="76" fillId="67" borderId="0" applyNumberFormat="0" applyBorder="0" applyAlignment="0" applyProtection="0"/>
    <xf numFmtId="0" fontId="76" fillId="67" borderId="0" applyNumberFormat="0" applyBorder="0" applyAlignment="0" applyProtection="0"/>
    <xf numFmtId="0" fontId="76" fillId="67" borderId="0" applyNumberFormat="0" applyBorder="0" applyAlignment="0" applyProtection="0"/>
    <xf numFmtId="0" fontId="76" fillId="67" borderId="0" applyNumberFormat="0" applyBorder="0" applyAlignment="0" applyProtection="0"/>
    <xf numFmtId="0" fontId="76" fillId="67" borderId="0" applyNumberFormat="0" applyBorder="0" applyAlignment="0" applyProtection="0"/>
    <xf numFmtId="0" fontId="76" fillId="71" borderId="0" applyNumberFormat="0" applyBorder="0" applyAlignment="0" applyProtection="0"/>
    <xf numFmtId="0" fontId="76" fillId="71" borderId="0" applyNumberFormat="0" applyBorder="0" applyAlignment="0" applyProtection="0"/>
    <xf numFmtId="0" fontId="76" fillId="71" borderId="0" applyNumberFormat="0" applyBorder="0" applyAlignment="0" applyProtection="0"/>
    <xf numFmtId="0" fontId="76" fillId="71" borderId="0" applyNumberFormat="0" applyBorder="0" applyAlignment="0" applyProtection="0"/>
    <xf numFmtId="0" fontId="76" fillId="71" borderId="0" applyNumberFormat="0" applyBorder="0" applyAlignment="0" applyProtection="0"/>
    <xf numFmtId="0" fontId="76" fillId="71" borderId="0" applyNumberFormat="0" applyBorder="0" applyAlignment="0" applyProtection="0"/>
    <xf numFmtId="0" fontId="76" fillId="75" borderId="0" applyNumberFormat="0" applyBorder="0" applyAlignment="0" applyProtection="0"/>
    <xf numFmtId="0" fontId="76" fillId="75" borderId="0" applyNumberFormat="0" applyBorder="0" applyAlignment="0" applyProtection="0"/>
    <xf numFmtId="0" fontId="76" fillId="75" borderId="0" applyNumberFormat="0" applyBorder="0" applyAlignment="0" applyProtection="0"/>
    <xf numFmtId="0" fontId="76" fillId="75" borderId="0" applyNumberFormat="0" applyBorder="0" applyAlignment="0" applyProtection="0"/>
    <xf numFmtId="0" fontId="76" fillId="75" borderId="0" applyNumberFormat="0" applyBorder="0" applyAlignment="0" applyProtection="0"/>
    <xf numFmtId="0" fontId="76" fillId="75" borderId="0" applyNumberFormat="0" applyBorder="0" applyAlignment="0" applyProtection="0"/>
    <xf numFmtId="0" fontId="76" fillId="79" borderId="0" applyNumberFormat="0" applyBorder="0" applyAlignment="0" applyProtection="0"/>
    <xf numFmtId="0" fontId="76" fillId="79" borderId="0" applyNumberFormat="0" applyBorder="0" applyAlignment="0" applyProtection="0"/>
    <xf numFmtId="0" fontId="76" fillId="79" borderId="0" applyNumberFormat="0" applyBorder="0" applyAlignment="0" applyProtection="0"/>
    <xf numFmtId="0" fontId="76" fillId="79" borderId="0" applyNumberFormat="0" applyBorder="0" applyAlignment="0" applyProtection="0"/>
    <xf numFmtId="0" fontId="76" fillId="79" borderId="0" applyNumberFormat="0" applyBorder="0" applyAlignment="0" applyProtection="0"/>
    <xf numFmtId="0" fontId="76" fillId="79" borderId="0" applyNumberFormat="0" applyBorder="0" applyAlignment="0" applyProtection="0"/>
    <xf numFmtId="0" fontId="76" fillId="83" borderId="0" applyNumberFormat="0" applyBorder="0" applyAlignment="0" applyProtection="0"/>
    <xf numFmtId="0" fontId="76" fillId="83" borderId="0" applyNumberFormat="0" applyBorder="0" applyAlignment="0" applyProtection="0"/>
    <xf numFmtId="0" fontId="76" fillId="83" borderId="0" applyNumberFormat="0" applyBorder="0" applyAlignment="0" applyProtection="0"/>
    <xf numFmtId="0" fontId="76" fillId="83" borderId="0" applyNumberFormat="0" applyBorder="0" applyAlignment="0" applyProtection="0"/>
    <xf numFmtId="0" fontId="76" fillId="83" borderId="0" applyNumberFormat="0" applyBorder="0" applyAlignment="0" applyProtection="0"/>
    <xf numFmtId="0" fontId="76" fillId="83" borderId="0" applyNumberFormat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8" fillId="60" borderId="29" applyNumberFormat="0" applyAlignment="0" applyProtection="0"/>
    <xf numFmtId="0" fontId="68" fillId="60" borderId="29" applyNumberFormat="0" applyAlignment="0" applyProtection="0"/>
    <xf numFmtId="0" fontId="68" fillId="60" borderId="29" applyNumberFormat="0" applyAlignment="0" applyProtection="0"/>
    <xf numFmtId="0" fontId="68" fillId="60" borderId="29" applyNumberFormat="0" applyAlignment="0" applyProtection="0"/>
    <xf numFmtId="0" fontId="68" fillId="60" borderId="29" applyNumberFormat="0" applyAlignment="0" applyProtection="0"/>
    <xf numFmtId="0" fontId="68" fillId="60" borderId="29" applyNumberFormat="0" applyAlignment="0" applyProtection="0"/>
    <xf numFmtId="176" fontId="29" fillId="0" borderId="0"/>
    <xf numFmtId="0" fontId="1" fillId="0" borderId="0"/>
    <xf numFmtId="0" fontId="1" fillId="0" borderId="0"/>
    <xf numFmtId="0" fontId="2" fillId="0" borderId="0"/>
    <xf numFmtId="0" fontId="60" fillId="0" borderId="0"/>
    <xf numFmtId="0" fontId="2" fillId="0" borderId="0"/>
    <xf numFmtId="0" fontId="1" fillId="0" borderId="0"/>
    <xf numFmtId="0" fontId="60" fillId="0" borderId="0"/>
    <xf numFmtId="0" fontId="3" fillId="0" borderId="0"/>
    <xf numFmtId="177" fontId="2" fillId="0" borderId="0">
      <alignment horizontal="left" wrapText="1"/>
    </xf>
    <xf numFmtId="0" fontId="1" fillId="0" borderId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60" fillId="87" borderId="34" applyNumberFormat="0" applyFont="0" applyAlignment="0" applyProtection="0"/>
    <xf numFmtId="0" fontId="1" fillId="87" borderId="34" applyNumberFormat="0" applyFont="0" applyAlignment="0" applyProtection="0"/>
    <xf numFmtId="0" fontId="1" fillId="87" borderId="34" applyNumberFormat="0" applyFont="0" applyAlignment="0" applyProtection="0"/>
    <xf numFmtId="0" fontId="1" fillId="87" borderId="34" applyNumberFormat="0" applyFont="0" applyAlignment="0" applyProtection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9" fontId="30" fillId="0" borderId="0" applyFont="0" applyFill="0" applyBorder="0" applyAlignment="0" applyProtection="0"/>
    <xf numFmtId="4" fontId="37" fillId="88" borderId="35" applyNumberFormat="0" applyProtection="0">
      <alignment vertical="center"/>
    </xf>
    <xf numFmtId="4" fontId="78" fillId="29" borderId="35" applyNumberFormat="0" applyProtection="0">
      <alignment vertical="center"/>
    </xf>
    <xf numFmtId="4" fontId="37" fillId="29" borderId="35" applyNumberFormat="0" applyProtection="0">
      <alignment horizontal="left" vertical="center" indent="1"/>
    </xf>
    <xf numFmtId="0" fontId="37" fillId="29" borderId="35" applyNumberFormat="0" applyProtection="0">
      <alignment horizontal="left" vertical="top" indent="1"/>
    </xf>
    <xf numFmtId="4" fontId="37" fillId="89" borderId="0" applyNumberFormat="0" applyProtection="0">
      <alignment horizontal="left" vertical="center" indent="1"/>
    </xf>
    <xf numFmtId="4" fontId="13" fillId="3" borderId="35" applyNumberFormat="0" applyProtection="0">
      <alignment horizontal="right" vertical="center"/>
    </xf>
    <xf numFmtId="4" fontId="13" fillId="9" borderId="35" applyNumberFormat="0" applyProtection="0">
      <alignment horizontal="right" vertical="center"/>
    </xf>
    <xf numFmtId="4" fontId="13" fillId="90" borderId="35" applyNumberFormat="0" applyProtection="0">
      <alignment horizontal="right" vertical="center"/>
    </xf>
    <xf numFmtId="4" fontId="13" fillId="11" borderId="35" applyNumberFormat="0" applyProtection="0">
      <alignment horizontal="right" vertical="center"/>
    </xf>
    <xf numFmtId="4" fontId="13" fillId="91" borderId="35" applyNumberFormat="0" applyProtection="0">
      <alignment horizontal="right" vertical="center"/>
    </xf>
    <xf numFmtId="4" fontId="13" fillId="92" borderId="35" applyNumberFormat="0" applyProtection="0">
      <alignment horizontal="right" vertical="center"/>
    </xf>
    <xf numFmtId="4" fontId="13" fillId="93" borderId="35" applyNumberFormat="0" applyProtection="0">
      <alignment horizontal="right" vertical="center"/>
    </xf>
    <xf numFmtId="4" fontId="13" fillId="94" borderId="35" applyNumberFormat="0" applyProtection="0">
      <alignment horizontal="right" vertical="center"/>
    </xf>
    <xf numFmtId="4" fontId="13" fillId="10" borderId="35" applyNumberFormat="0" applyProtection="0">
      <alignment horizontal="right" vertical="center"/>
    </xf>
    <xf numFmtId="4" fontId="37" fillId="95" borderId="36" applyNumberFormat="0" applyProtection="0">
      <alignment horizontal="left" vertical="center" indent="1"/>
    </xf>
    <xf numFmtId="4" fontId="13" fillId="96" borderId="0" applyNumberFormat="0" applyProtection="0">
      <alignment horizontal="left" vertical="center" indent="1"/>
    </xf>
    <xf numFmtId="4" fontId="13" fillId="97" borderId="35" applyNumberFormat="0" applyProtection="0">
      <alignment horizontal="right" vertical="center"/>
    </xf>
    <xf numFmtId="4" fontId="13" fillId="96" borderId="0" applyNumberFormat="0" applyProtection="0">
      <alignment horizontal="left" vertical="center" indent="1"/>
    </xf>
    <xf numFmtId="4" fontId="13" fillId="89" borderId="0" applyNumberFormat="0" applyProtection="0">
      <alignment horizontal="left" vertical="center" indent="1"/>
    </xf>
    <xf numFmtId="0" fontId="2" fillId="47" borderId="35" applyNumberFormat="0" applyProtection="0">
      <alignment horizontal="left" vertical="center" indent="1"/>
    </xf>
    <xf numFmtId="0" fontId="2" fillId="47" borderId="35" applyNumberFormat="0" applyProtection="0">
      <alignment horizontal="left" vertical="top" indent="1"/>
    </xf>
    <xf numFmtId="0" fontId="2" fillId="89" borderId="35" applyNumberFormat="0" applyProtection="0">
      <alignment horizontal="left" vertical="center" indent="1"/>
    </xf>
    <xf numFmtId="0" fontId="2" fillId="89" borderId="35" applyNumberFormat="0" applyProtection="0">
      <alignment horizontal="left" vertical="top" indent="1"/>
    </xf>
    <xf numFmtId="0" fontId="2" fillId="98" borderId="35" applyNumberFormat="0" applyProtection="0">
      <alignment horizontal="left" vertical="center" indent="1"/>
    </xf>
    <xf numFmtId="0" fontId="2" fillId="98" borderId="35" applyNumberFormat="0" applyProtection="0">
      <alignment horizontal="left" vertical="top" indent="1"/>
    </xf>
    <xf numFmtId="0" fontId="2" fillId="32" borderId="35" applyNumberFormat="0" applyProtection="0">
      <alignment horizontal="left" vertical="center" indent="1"/>
    </xf>
    <xf numFmtId="0" fontId="2" fillId="32" borderId="35" applyNumberFormat="0" applyProtection="0">
      <alignment horizontal="left" vertical="top" indent="1"/>
    </xf>
    <xf numFmtId="4" fontId="13" fillId="52" borderId="35" applyNumberFormat="0" applyProtection="0">
      <alignment vertical="center"/>
    </xf>
    <xf numFmtId="4" fontId="36" fillId="52" borderId="35" applyNumberFormat="0" applyProtection="0">
      <alignment vertical="center"/>
    </xf>
    <xf numFmtId="4" fontId="13" fillId="52" borderId="35" applyNumberFormat="0" applyProtection="0">
      <alignment horizontal="left" vertical="center" indent="1"/>
    </xf>
    <xf numFmtId="0" fontId="13" fillId="52" borderId="35" applyNumberFormat="0" applyProtection="0">
      <alignment horizontal="left" vertical="top" indent="1"/>
    </xf>
    <xf numFmtId="4" fontId="13" fillId="96" borderId="35" applyNumberFormat="0" applyProtection="0">
      <alignment horizontal="right" vertical="center"/>
    </xf>
    <xf numFmtId="4" fontId="36" fillId="96" borderId="35" applyNumberFormat="0" applyProtection="0">
      <alignment horizontal="right" vertical="center"/>
    </xf>
    <xf numFmtId="4" fontId="13" fillId="97" borderId="35" applyNumberFormat="0" applyProtection="0">
      <alignment horizontal="left" vertical="center" indent="1"/>
    </xf>
    <xf numFmtId="0" fontId="13" fillId="89" borderId="35" applyNumberFormat="0" applyProtection="0">
      <alignment horizontal="left" vertical="top" indent="1"/>
    </xf>
    <xf numFmtId="4" fontId="79" fillId="99" borderId="0" applyNumberFormat="0" applyProtection="0">
      <alignment horizontal="left" vertical="center" indent="1"/>
    </xf>
    <xf numFmtId="4" fontId="40" fillId="96" borderId="35" applyNumberFormat="0" applyProtection="0">
      <alignment horizontal="right" vertical="center"/>
    </xf>
    <xf numFmtId="0" fontId="80" fillId="0" borderId="0"/>
    <xf numFmtId="185" fontId="80" fillId="0" borderId="0" applyFont="0" applyFill="0" applyBorder="0" applyAlignment="0" applyProtection="0"/>
    <xf numFmtId="173" fontId="80" fillId="0" borderId="0" applyFont="0" applyFill="0" applyBorder="0" applyAlignment="0" applyProtection="0"/>
    <xf numFmtId="0" fontId="81" fillId="30" borderId="0"/>
    <xf numFmtId="0" fontId="2" fillId="0" borderId="0"/>
    <xf numFmtId="0" fontId="82" fillId="0" borderId="0"/>
    <xf numFmtId="0" fontId="22" fillId="30" borderId="0"/>
    <xf numFmtId="0" fontId="10" fillId="100" borderId="0" applyNumberFormat="0" applyBorder="0" applyAlignment="0" applyProtection="0"/>
    <xf numFmtId="0" fontId="1" fillId="101" borderId="0" applyNumberFormat="0" applyBorder="0" applyAlignment="0" applyProtection="0"/>
    <xf numFmtId="0" fontId="1" fillId="20" borderId="0" applyNumberFormat="0" applyBorder="0" applyAlignment="0" applyProtection="0"/>
    <xf numFmtId="0" fontId="10" fillId="102" borderId="0" applyNumberFormat="0" applyBorder="0" applyAlignment="0" applyProtection="0"/>
    <xf numFmtId="0" fontId="10" fillId="103" borderId="0" applyNumberFormat="0" applyBorder="0" applyAlignment="0" applyProtection="0"/>
    <xf numFmtId="0" fontId="1" fillId="35" borderId="0" applyNumberFormat="0" applyBorder="0" applyAlignment="0" applyProtection="0"/>
    <xf numFmtId="0" fontId="1" fillId="19" borderId="0" applyNumberFormat="0" applyBorder="0" applyAlignment="0" applyProtection="0"/>
    <xf numFmtId="0" fontId="10" fillId="16" borderId="0" applyNumberFormat="0" applyBorder="0" applyAlignment="0" applyProtection="0"/>
    <xf numFmtId="0" fontId="10" fillId="104" borderId="0" applyNumberFormat="0" applyBorder="0" applyAlignment="0" applyProtection="0"/>
    <xf numFmtId="0" fontId="1" fillId="105" borderId="0" applyNumberFormat="0" applyBorder="0" applyAlignment="0" applyProtection="0"/>
    <xf numFmtId="0" fontId="1" fillId="106" borderId="0" applyNumberFormat="0" applyBorder="0" applyAlignment="0" applyProtection="0"/>
    <xf numFmtId="0" fontId="10" fillId="107" borderId="0" applyNumberFormat="0" applyBorder="0" applyAlignment="0" applyProtection="0"/>
    <xf numFmtId="0" fontId="10" fillId="108" borderId="0" applyNumberFormat="0" applyBorder="0" applyAlignment="0" applyProtection="0"/>
    <xf numFmtId="0" fontId="1" fillId="35" borderId="0" applyNumberFormat="0" applyBorder="0" applyAlignment="0" applyProtection="0"/>
    <xf numFmtId="0" fontId="1" fillId="17" borderId="0" applyNumberFormat="0" applyBorder="0" applyAlignment="0" applyProtection="0"/>
    <xf numFmtId="0" fontId="10" fillId="19" borderId="0" applyNumberFormat="0" applyBorder="0" applyAlignment="0" applyProtection="0"/>
    <xf numFmtId="0" fontId="10" fillId="102" borderId="0" applyNumberFormat="0" applyBorder="0" applyAlignment="0" applyProtection="0"/>
    <xf numFmtId="0" fontId="1" fillId="18" borderId="0" applyNumberFormat="0" applyBorder="0" applyAlignment="0" applyProtection="0"/>
    <xf numFmtId="0" fontId="1" fillId="13" borderId="0" applyNumberFormat="0" applyBorder="0" applyAlignment="0" applyProtection="0"/>
    <xf numFmtId="0" fontId="10" fillId="102" borderId="0" applyNumberFormat="0" applyBorder="0" applyAlignment="0" applyProtection="0"/>
    <xf numFmtId="0" fontId="10" fillId="10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0" fillId="110" borderId="0" applyNumberFormat="0" applyBorder="0" applyAlignment="0" applyProtection="0"/>
    <xf numFmtId="0" fontId="87" fillId="21" borderId="0" applyNumberFormat="0" applyBorder="0" applyAlignment="0" applyProtection="0"/>
    <xf numFmtId="0" fontId="88" fillId="111" borderId="38" applyNumberFormat="0" applyAlignment="0" applyProtection="0"/>
    <xf numFmtId="0" fontId="89" fillId="108" borderId="39" applyNumberFormat="0" applyAlignment="0" applyProtection="0"/>
    <xf numFmtId="0" fontId="10" fillId="108" borderId="0" applyNumberFormat="0" applyBorder="0" applyAlignment="0" applyProtection="0"/>
    <xf numFmtId="0" fontId="20" fillId="112" borderId="0" applyNumberFormat="0" applyBorder="0" applyAlignment="0" applyProtection="0"/>
    <xf numFmtId="0" fontId="20" fillId="113" borderId="0" applyNumberFormat="0" applyBorder="0" applyAlignment="0" applyProtection="0"/>
    <xf numFmtId="0" fontId="10" fillId="104" borderId="0" applyNumberFormat="0" applyBorder="0" applyAlignment="0" applyProtection="0"/>
    <xf numFmtId="195" fontId="2" fillId="0" borderId="0"/>
    <xf numFmtId="0" fontId="1" fillId="106" borderId="0" applyNumberFormat="0" applyBorder="0" applyAlignment="0" applyProtection="0"/>
    <xf numFmtId="0" fontId="90" fillId="0" borderId="40" applyNumberFormat="0" applyFill="0" applyAlignment="0" applyProtection="0"/>
    <xf numFmtId="0" fontId="91" fillId="0" borderId="41" applyNumberFormat="0" applyFill="0" applyAlignment="0" applyProtection="0"/>
    <xf numFmtId="0" fontId="92" fillId="0" borderId="42" applyNumberFormat="0" applyFill="0" applyAlignment="0" applyProtection="0"/>
    <xf numFmtId="0" fontId="92" fillId="0" borderId="0" applyNumberFormat="0" applyFill="0" applyBorder="0" applyAlignment="0" applyProtection="0"/>
    <xf numFmtId="0" fontId="93" fillId="22" borderId="38" applyNumberFormat="0" applyAlignment="0" applyProtection="0"/>
    <xf numFmtId="0" fontId="94" fillId="0" borderId="43" applyNumberFormat="0" applyFill="0" applyAlignment="0" applyProtection="0"/>
    <xf numFmtId="0" fontId="94" fillId="22" borderId="0" applyNumberFormat="0" applyBorder="0" applyAlignment="0" applyProtection="0"/>
    <xf numFmtId="0" fontId="10" fillId="104" borderId="0" applyNumberFormat="0" applyBorder="0" applyAlignment="0" applyProtection="0"/>
    <xf numFmtId="0" fontId="10" fillId="103" borderId="0" applyNumberFormat="0" applyBorder="0" applyAlignment="0" applyProtection="0"/>
    <xf numFmtId="0" fontId="10" fillId="108" borderId="0" applyNumberFormat="0" applyBorder="0" applyAlignment="0" applyProtection="0"/>
    <xf numFmtId="0" fontId="22" fillId="21" borderId="38" applyNumberFormat="0" applyFont="0" applyAlignment="0" applyProtection="0"/>
    <xf numFmtId="0" fontId="95" fillId="111" borderId="9" applyNumberFormat="0" applyAlignment="0" applyProtection="0"/>
    <xf numFmtId="4" fontId="22" fillId="88" borderId="38" applyNumberFormat="0" applyProtection="0">
      <alignment vertical="center"/>
    </xf>
    <xf numFmtId="4" fontId="22" fillId="88" borderId="38" applyNumberFormat="0" applyProtection="0">
      <alignment vertical="center"/>
    </xf>
    <xf numFmtId="4" fontId="22" fillId="29" borderId="38" applyNumberFormat="0" applyProtection="0">
      <alignment horizontal="left" vertical="center" indent="1"/>
    </xf>
    <xf numFmtId="0" fontId="84" fillId="88" borderId="35" applyNumberFormat="0" applyProtection="0">
      <alignment horizontal="left" vertical="top" indent="1"/>
    </xf>
    <xf numFmtId="4" fontId="22" fillId="114" borderId="38" applyNumberFormat="0" applyProtection="0">
      <alignment horizontal="left" vertical="center" indent="1"/>
    </xf>
    <xf numFmtId="4" fontId="22" fillId="3" borderId="38" applyNumberFormat="0" applyProtection="0">
      <alignment horizontal="right" vertical="center"/>
    </xf>
    <xf numFmtId="4" fontId="22" fillId="115" borderId="38" applyNumberFormat="0" applyProtection="0">
      <alignment horizontal="right" vertical="center"/>
    </xf>
    <xf numFmtId="4" fontId="22" fillId="90" borderId="44" applyNumberFormat="0" applyProtection="0">
      <alignment horizontal="right" vertical="center"/>
    </xf>
    <xf numFmtId="4" fontId="22" fillId="11" borderId="38" applyNumberFormat="0" applyProtection="0">
      <alignment horizontal="right" vertical="center"/>
    </xf>
    <xf numFmtId="4" fontId="22" fillId="91" borderId="38" applyNumberFormat="0" applyProtection="0">
      <alignment horizontal="right" vertical="center"/>
    </xf>
    <xf numFmtId="4" fontId="22" fillId="92" borderId="38" applyNumberFormat="0" applyProtection="0">
      <alignment horizontal="right" vertical="center"/>
    </xf>
    <xf numFmtId="4" fontId="22" fillId="93" borderId="38" applyNumberFormat="0" applyProtection="0">
      <alignment horizontal="right" vertical="center"/>
    </xf>
    <xf numFmtId="4" fontId="22" fillId="94" borderId="38" applyNumberFormat="0" applyProtection="0">
      <alignment horizontal="right" vertical="center"/>
    </xf>
    <xf numFmtId="4" fontId="22" fillId="10" borderId="38" applyNumberFormat="0" applyProtection="0">
      <alignment horizontal="right" vertical="center"/>
    </xf>
    <xf numFmtId="4" fontId="22" fillId="95" borderId="44" applyNumberFormat="0" applyProtection="0">
      <alignment horizontal="left" vertical="center" indent="1"/>
    </xf>
    <xf numFmtId="4" fontId="2" fillId="51" borderId="44" applyNumberFormat="0" applyProtection="0">
      <alignment horizontal="left" vertical="center" indent="1"/>
    </xf>
    <xf numFmtId="4" fontId="2" fillId="51" borderId="44" applyNumberFormat="0" applyProtection="0">
      <alignment horizontal="left" vertical="center" indent="1"/>
    </xf>
    <xf numFmtId="4" fontId="22" fillId="97" borderId="38" applyNumberFormat="0" applyProtection="0">
      <alignment horizontal="right" vertical="center"/>
    </xf>
    <xf numFmtId="4" fontId="22" fillId="96" borderId="44" applyNumberFormat="0" applyProtection="0">
      <alignment horizontal="left" vertical="center" indent="1"/>
    </xf>
    <xf numFmtId="4" fontId="22" fillId="97" borderId="44" applyNumberFormat="0" applyProtection="0">
      <alignment horizontal="left" vertical="center" indent="1"/>
    </xf>
    <xf numFmtId="0" fontId="22" fillId="116" borderId="38" applyNumberFormat="0" applyProtection="0">
      <alignment horizontal="left" vertical="center" indent="1"/>
    </xf>
    <xf numFmtId="0" fontId="22" fillId="51" borderId="35" applyNumberFormat="0" applyProtection="0">
      <alignment horizontal="left" vertical="top" indent="1"/>
    </xf>
    <xf numFmtId="0" fontId="22" fillId="117" borderId="38" applyNumberFormat="0" applyProtection="0">
      <alignment horizontal="left" vertical="center" indent="1"/>
    </xf>
    <xf numFmtId="0" fontId="22" fillId="97" borderId="35" applyNumberFormat="0" applyProtection="0">
      <alignment horizontal="left" vertical="top" indent="1"/>
    </xf>
    <xf numFmtId="0" fontId="22" fillId="8" borderId="38" applyNumberFormat="0" applyProtection="0">
      <alignment horizontal="left" vertical="center" indent="1"/>
    </xf>
    <xf numFmtId="0" fontId="22" fillId="8" borderId="35" applyNumberFormat="0" applyProtection="0">
      <alignment horizontal="left" vertical="top" indent="1"/>
    </xf>
    <xf numFmtId="0" fontId="22" fillId="96" borderId="38" applyNumberFormat="0" applyProtection="0">
      <alignment horizontal="left" vertical="center" indent="1"/>
    </xf>
    <xf numFmtId="0" fontId="22" fillId="96" borderId="35" applyNumberFormat="0" applyProtection="0">
      <alignment horizontal="left" vertical="top" indent="1"/>
    </xf>
    <xf numFmtId="0" fontId="22" fillId="50" borderId="45" applyNumberFormat="0">
      <protection locked="0"/>
    </xf>
    <xf numFmtId="4" fontId="83" fillId="31" borderId="35" applyNumberFormat="0" applyProtection="0">
      <alignment vertical="center"/>
    </xf>
    <xf numFmtId="4" fontId="22" fillId="31" borderId="4" applyNumberFormat="0" applyProtection="0">
      <alignment vertical="center"/>
    </xf>
    <xf numFmtId="4" fontId="83" fillId="116" borderId="35" applyNumberFormat="0" applyProtection="0">
      <alignment horizontal="left" vertical="center" indent="1"/>
    </xf>
    <xf numFmtId="0" fontId="83" fillId="31" borderId="35" applyNumberFormat="0" applyProtection="0">
      <alignment horizontal="left" vertical="top" indent="1"/>
    </xf>
    <xf numFmtId="4" fontId="22" fillId="0" borderId="38" applyNumberFormat="0" applyProtection="0">
      <alignment horizontal="right" vertical="center"/>
    </xf>
    <xf numFmtId="4" fontId="22" fillId="50" borderId="38" applyNumberFormat="0" applyProtection="0">
      <alignment horizontal="right" vertical="center"/>
    </xf>
    <xf numFmtId="4" fontId="22" fillId="114" borderId="38" applyNumberFormat="0" applyProtection="0">
      <alignment horizontal="left" vertical="center" indent="1"/>
    </xf>
    <xf numFmtId="0" fontId="83" fillId="97" borderId="35" applyNumberFormat="0" applyProtection="0">
      <alignment horizontal="left" vertical="top" indent="1"/>
    </xf>
    <xf numFmtId="4" fontId="85" fillId="99" borderId="44" applyNumberFormat="0" applyProtection="0">
      <alignment horizontal="left" vertical="center" indent="1"/>
    </xf>
    <xf numFmtId="0" fontId="10" fillId="100" borderId="0" applyNumberFormat="0" applyBorder="0" applyAlignment="0" applyProtection="0"/>
    <xf numFmtId="4" fontId="86" fillId="50" borderId="38" applyNumberFormat="0" applyProtection="0">
      <alignment horizontal="right" vertical="center"/>
    </xf>
    <xf numFmtId="0" fontId="22" fillId="30" borderId="0"/>
    <xf numFmtId="0" fontId="20" fillId="0" borderId="46" applyNumberFormat="0" applyFill="0" applyAlignment="0" applyProtection="0"/>
    <xf numFmtId="0" fontId="96" fillId="0" borderId="0" applyNumberFormat="0" applyFill="0" applyBorder="0" applyAlignment="0" applyProtection="0"/>
    <xf numFmtId="0" fontId="10" fillId="102" borderId="0" applyNumberFormat="0" applyBorder="0" applyAlignment="0" applyProtection="0"/>
    <xf numFmtId="0" fontId="10" fillId="108" borderId="0" applyNumberFormat="0" applyBorder="0" applyAlignment="0" applyProtection="0"/>
    <xf numFmtId="0" fontId="10" fillId="102" borderId="0" applyNumberFormat="0" applyBorder="0" applyAlignment="0" applyProtection="0"/>
    <xf numFmtId="0" fontId="10" fillId="102" borderId="0" applyNumberFormat="0" applyBorder="0" applyAlignment="0" applyProtection="0"/>
    <xf numFmtId="0" fontId="10" fillId="109" borderId="0" applyNumberFormat="0" applyBorder="0" applyAlignment="0" applyProtection="0"/>
    <xf numFmtId="0" fontId="10" fillId="109" borderId="0" applyNumberFormat="0" applyBorder="0" applyAlignment="0" applyProtection="0"/>
    <xf numFmtId="0" fontId="10" fillId="109" borderId="0" applyNumberFormat="0" applyBorder="0" applyAlignment="0" applyProtection="0"/>
    <xf numFmtId="0" fontId="93" fillId="22" borderId="38" applyNumberFormat="0" applyAlignment="0" applyProtection="0"/>
    <xf numFmtId="0" fontId="93" fillId="22" borderId="38" applyNumberFormat="0" applyAlignment="0" applyProtection="0"/>
    <xf numFmtId="0" fontId="93" fillId="22" borderId="38" applyNumberFormat="0" applyAlignment="0" applyProtection="0"/>
    <xf numFmtId="0" fontId="93" fillId="22" borderId="38" applyNumberFormat="0" applyAlignment="0" applyProtection="0"/>
    <xf numFmtId="0" fontId="93" fillId="22" borderId="38" applyNumberFormat="0" applyAlignment="0" applyProtection="0"/>
    <xf numFmtId="0" fontId="93" fillId="22" borderId="38" applyNumberFormat="0" applyAlignment="0" applyProtection="0"/>
    <xf numFmtId="0" fontId="10" fillId="109" borderId="0" applyNumberFormat="0" applyBorder="0" applyAlignment="0" applyProtection="0"/>
    <xf numFmtId="0" fontId="10" fillId="102" borderId="0" applyNumberFormat="0" applyBorder="0" applyAlignment="0" applyProtection="0"/>
    <xf numFmtId="0" fontId="10" fillId="109" borderId="0" applyNumberFormat="0" applyBorder="0" applyAlignment="0" applyProtection="0"/>
    <xf numFmtId="0" fontId="10" fillId="109" borderId="0" applyNumberFormat="0" applyBorder="0" applyAlignment="0" applyProtection="0"/>
    <xf numFmtId="0" fontId="10" fillId="108" borderId="0" applyNumberFormat="0" applyBorder="0" applyAlignment="0" applyProtection="0"/>
    <xf numFmtId="0" fontId="10" fillId="102" borderId="0" applyNumberFormat="0" applyBorder="0" applyAlignment="0" applyProtection="0"/>
    <xf numFmtId="0" fontId="10" fillId="104" borderId="0" applyNumberFormat="0" applyBorder="0" applyAlignment="0" applyProtection="0"/>
    <xf numFmtId="0" fontId="10" fillId="102" borderId="0" applyNumberFormat="0" applyBorder="0" applyAlignment="0" applyProtection="0"/>
    <xf numFmtId="0" fontId="10" fillId="108" borderId="0" applyNumberFormat="0" applyBorder="0" applyAlignment="0" applyProtection="0"/>
    <xf numFmtId="0" fontId="10" fillId="103" borderId="0" applyNumberFormat="0" applyBorder="0" applyAlignment="0" applyProtection="0"/>
    <xf numFmtId="0" fontId="10" fillId="100" borderId="0" applyNumberFormat="0" applyBorder="0" applyAlignment="0" applyProtection="0"/>
    <xf numFmtId="0" fontId="22" fillId="30" borderId="0"/>
    <xf numFmtId="0" fontId="10" fillId="103" borderId="0" applyNumberFormat="0" applyBorder="0" applyAlignment="0" applyProtection="0"/>
    <xf numFmtId="0" fontId="10" fillId="104" borderId="0" applyNumberFormat="0" applyBorder="0" applyAlignment="0" applyProtection="0"/>
    <xf numFmtId="0" fontId="10" fillId="100" borderId="0" applyNumberFormat="0" applyBorder="0" applyAlignment="0" applyProtection="0"/>
    <xf numFmtId="0" fontId="22" fillId="30" borderId="0"/>
    <xf numFmtId="0" fontId="10" fillId="104" borderId="0" applyNumberFormat="0" applyBorder="0" applyAlignment="0" applyProtection="0"/>
    <xf numFmtId="0" fontId="10" fillId="108" borderId="0" applyNumberFormat="0" applyBorder="0" applyAlignment="0" applyProtection="0"/>
    <xf numFmtId="0" fontId="10" fillId="103" borderId="0" applyNumberFormat="0" applyBorder="0" applyAlignment="0" applyProtection="0"/>
    <xf numFmtId="0" fontId="10" fillId="104" borderId="0" applyNumberFormat="0" applyBorder="0" applyAlignment="0" applyProtection="0"/>
    <xf numFmtId="0" fontId="10" fillId="100" borderId="0" applyNumberFormat="0" applyBorder="0" applyAlignment="0" applyProtection="0"/>
    <xf numFmtId="0" fontId="22" fillId="30" borderId="0"/>
    <xf numFmtId="0" fontId="10" fillId="103" borderId="0" applyNumberFormat="0" applyBorder="0" applyAlignment="0" applyProtection="0"/>
    <xf numFmtId="0" fontId="10" fillId="100" borderId="0" applyNumberFormat="0" applyBorder="0" applyAlignment="0" applyProtection="0"/>
    <xf numFmtId="0" fontId="22" fillId="30" borderId="0"/>
    <xf numFmtId="0" fontId="10" fillId="103" borderId="0" applyNumberFormat="0" applyBorder="0" applyAlignment="0" applyProtection="0"/>
    <xf numFmtId="0" fontId="10" fillId="100" borderId="0" applyNumberFormat="0" applyBorder="0" applyAlignment="0" applyProtection="0"/>
    <xf numFmtId="0" fontId="22" fillId="30" borderId="0"/>
    <xf numFmtId="43" fontId="60" fillId="0" borderId="0" applyFont="0" applyFill="0" applyBorder="0" applyAlignment="0" applyProtection="0"/>
    <xf numFmtId="0" fontId="97" fillId="0" borderId="0"/>
    <xf numFmtId="44" fontId="60" fillId="0" borderId="0" applyFont="0" applyFill="0" applyBorder="0" applyAlignment="0" applyProtection="0"/>
    <xf numFmtId="0" fontId="98" fillId="0" borderId="0"/>
    <xf numFmtId="39" fontId="19" fillId="0" borderId="0"/>
    <xf numFmtId="0" fontId="100" fillId="0" borderId="50" applyNumberFormat="0" applyFont="0" applyFill="0" applyAlignment="0" applyProtection="0"/>
    <xf numFmtId="197" fontId="101" fillId="0" borderId="51" applyNumberFormat="0" applyProtection="0">
      <alignment horizontal="right" vertical="center"/>
    </xf>
    <xf numFmtId="197" fontId="102" fillId="0" borderId="52" applyNumberFormat="0" applyProtection="0">
      <alignment horizontal="right" vertical="center"/>
    </xf>
    <xf numFmtId="0" fontId="102" fillId="118" borderId="50" applyNumberFormat="0" applyAlignment="0" applyProtection="0">
      <alignment horizontal="left" vertical="center" indent="1"/>
    </xf>
    <xf numFmtId="0" fontId="103" fillId="119" borderId="52" applyNumberFormat="0" applyAlignment="0" applyProtection="0">
      <alignment horizontal="left" vertical="center" indent="1"/>
    </xf>
    <xf numFmtId="0" fontId="103" fillId="119" borderId="52" applyNumberFormat="0" applyAlignment="0" applyProtection="0">
      <alignment horizontal="left" vertical="center" indent="1"/>
    </xf>
    <xf numFmtId="0" fontId="104" fillId="0" borderId="53" applyNumberFormat="0" applyFill="0" applyBorder="0" applyAlignment="0" applyProtection="0"/>
    <xf numFmtId="0" fontId="105" fillId="0" borderId="53" applyBorder="0" applyAlignment="0" applyProtection="0"/>
    <xf numFmtId="197" fontId="106" fillId="120" borderId="54" applyNumberFormat="0" applyBorder="0" applyAlignment="0" applyProtection="0">
      <alignment horizontal="right" vertical="center" indent="1"/>
    </xf>
    <xf numFmtId="197" fontId="107" fillId="121" borderId="54" applyNumberFormat="0" applyBorder="0" applyAlignment="0" applyProtection="0">
      <alignment horizontal="right" vertical="center" indent="1"/>
    </xf>
    <xf numFmtId="197" fontId="107" fillId="122" borderId="54" applyNumberFormat="0" applyBorder="0" applyAlignment="0" applyProtection="0">
      <alignment horizontal="right" vertical="center" indent="1"/>
    </xf>
    <xf numFmtId="197" fontId="108" fillId="123" borderId="54" applyNumberFormat="0" applyBorder="0" applyAlignment="0" applyProtection="0">
      <alignment horizontal="right" vertical="center" indent="1"/>
    </xf>
    <xf numFmtId="197" fontId="108" fillId="124" borderId="54" applyNumberFormat="0" applyBorder="0" applyAlignment="0" applyProtection="0">
      <alignment horizontal="right" vertical="center" indent="1"/>
    </xf>
    <xf numFmtId="197" fontId="108" fillId="125" borderId="54" applyNumberFormat="0" applyBorder="0" applyAlignment="0" applyProtection="0">
      <alignment horizontal="right" vertical="center" indent="1"/>
    </xf>
    <xf numFmtId="197" fontId="109" fillId="126" borderId="54" applyNumberFormat="0" applyBorder="0" applyAlignment="0" applyProtection="0">
      <alignment horizontal="right" vertical="center" indent="1"/>
    </xf>
    <xf numFmtId="197" fontId="109" fillId="127" borderId="54" applyNumberFormat="0" applyBorder="0" applyAlignment="0" applyProtection="0">
      <alignment horizontal="right" vertical="center" indent="1"/>
    </xf>
    <xf numFmtId="197" fontId="109" fillId="128" borderId="54" applyNumberFormat="0" applyBorder="0" applyAlignment="0" applyProtection="0">
      <alignment horizontal="right" vertical="center" indent="1"/>
    </xf>
    <xf numFmtId="0" fontId="103" fillId="129" borderId="50" applyNumberFormat="0" applyAlignment="0" applyProtection="0">
      <alignment horizontal="left" vertical="center" indent="1"/>
    </xf>
    <xf numFmtId="0" fontId="103" fillId="130" borderId="50" applyNumberFormat="0" applyAlignment="0" applyProtection="0">
      <alignment horizontal="left" vertical="center" indent="1"/>
    </xf>
    <xf numFmtId="0" fontId="103" fillId="131" borderId="50" applyNumberFormat="0" applyAlignment="0" applyProtection="0">
      <alignment horizontal="left" vertical="center" indent="1"/>
    </xf>
    <xf numFmtId="0" fontId="103" fillId="132" borderId="50" applyNumberFormat="0" applyAlignment="0" applyProtection="0">
      <alignment horizontal="left" vertical="center" indent="1"/>
    </xf>
    <xf numFmtId="0" fontId="103" fillId="133" borderId="52" applyNumberFormat="0" applyAlignment="0" applyProtection="0">
      <alignment horizontal="left" vertical="center" indent="1"/>
    </xf>
    <xf numFmtId="197" fontId="101" fillId="132" borderId="51" applyNumberFormat="0" applyBorder="0" applyProtection="0">
      <alignment horizontal="right" vertical="center"/>
    </xf>
    <xf numFmtId="197" fontId="102" fillId="132" borderId="52" applyNumberFormat="0" applyBorder="0" applyProtection="0">
      <alignment horizontal="right" vertical="center"/>
    </xf>
    <xf numFmtId="197" fontId="101" fillId="134" borderId="50" applyNumberFormat="0" applyAlignment="0" applyProtection="0">
      <alignment horizontal="left" vertical="center" indent="1"/>
    </xf>
    <xf numFmtId="0" fontId="102" fillId="118" borderId="52" applyNumberFormat="0" applyAlignment="0" applyProtection="0">
      <alignment horizontal="left" vertical="center" indent="1"/>
    </xf>
    <xf numFmtId="0" fontId="103" fillId="133" borderId="52" applyNumberFormat="0" applyAlignment="0" applyProtection="0">
      <alignment horizontal="left" vertical="center" indent="1"/>
    </xf>
    <xf numFmtId="197" fontId="102" fillId="133" borderId="52" applyNumberFormat="0" applyProtection="0">
      <alignment horizontal="right" vertical="center"/>
    </xf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0" fontId="110" fillId="0" borderId="0" applyNumberFormat="0" applyFill="0" applyBorder="0" applyAlignment="0" applyProtection="0"/>
    <xf numFmtId="0" fontId="22" fillId="3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12">
    <xf numFmtId="0" fontId="0" fillId="0" borderId="0" xfId="0"/>
    <xf numFmtId="0" fontId="2" fillId="0" borderId="0" xfId="222"/>
    <xf numFmtId="0" fontId="3" fillId="0" borderId="0" xfId="222" applyFont="1"/>
    <xf numFmtId="165" fontId="5" fillId="0" borderId="0" xfId="337" applyNumberFormat="1" applyFont="1" applyFill="1" applyAlignment="1"/>
    <xf numFmtId="0" fontId="5" fillId="0" borderId="0" xfId="222" applyFont="1" applyFill="1" applyAlignment="1">
      <alignment horizontal="center"/>
    </xf>
    <xf numFmtId="165" fontId="5" fillId="0" borderId="0" xfId="337" applyNumberFormat="1" applyFont="1" applyFill="1" applyAlignment="1">
      <alignment horizontal="left"/>
    </xf>
    <xf numFmtId="42" fontId="5" fillId="0" borderId="0" xfId="337" applyNumberFormat="1" applyFont="1" applyFill="1" applyAlignment="1"/>
    <xf numFmtId="41" fontId="5" fillId="0" borderId="0" xfId="222" applyNumberFormat="1" applyFont="1" applyFill="1" applyAlignment="1"/>
    <xf numFmtId="1" fontId="5" fillId="0" borderId="0" xfId="222" applyNumberFormat="1" applyFont="1" applyFill="1" applyAlignment="1"/>
    <xf numFmtId="42" fontId="5" fillId="0" borderId="0" xfId="222" applyNumberFormat="1" applyFont="1" applyFill="1" applyAlignment="1"/>
    <xf numFmtId="41" fontId="5" fillId="0" borderId="12" xfId="222" applyNumberFormat="1" applyFont="1" applyFill="1" applyBorder="1" applyAlignment="1"/>
    <xf numFmtId="1" fontId="5" fillId="0" borderId="0" xfId="222" quotePrefix="1" applyNumberFormat="1" applyFont="1" applyFill="1" applyAlignment="1">
      <alignment horizontal="left"/>
    </xf>
    <xf numFmtId="41" fontId="5" fillId="0" borderId="0" xfId="222" applyNumberFormat="1" applyFont="1" applyFill="1" applyAlignment="1">
      <alignment horizontal="fill"/>
    </xf>
    <xf numFmtId="0" fontId="5" fillId="0" borderId="0" xfId="222" applyFont="1" applyFill="1" applyAlignment="1">
      <alignment horizontal="left"/>
    </xf>
    <xf numFmtId="0" fontId="5" fillId="0" borderId="0" xfId="222" applyFont="1" applyFill="1" applyAlignment="1"/>
    <xf numFmtId="166" fontId="5" fillId="0" borderId="11" xfId="260" applyNumberFormat="1" applyFont="1" applyFill="1" applyBorder="1" applyAlignment="1"/>
    <xf numFmtId="41" fontId="5" fillId="0" borderId="0" xfId="222" applyNumberFormat="1" applyFont="1" applyFill="1" applyAlignment="1">
      <alignment horizontal="center"/>
    </xf>
    <xf numFmtId="167" fontId="5" fillId="0" borderId="0" xfId="260" applyNumberFormat="1" applyFont="1" applyFill="1" applyBorder="1" applyAlignment="1">
      <alignment horizontal="right"/>
    </xf>
    <xf numFmtId="42" fontId="5" fillId="0" borderId="0" xfId="222" applyNumberFormat="1" applyFont="1" applyFill="1" applyAlignment="1">
      <alignment horizontal="right"/>
    </xf>
    <xf numFmtId="168" fontId="5" fillId="0" borderId="0" xfId="222" applyNumberFormat="1" applyFont="1" applyFill="1" applyAlignment="1">
      <alignment horizontal="left"/>
    </xf>
    <xf numFmtId="166" fontId="4" fillId="0" borderId="0" xfId="260" applyNumberFormat="1" applyFont="1" applyFill="1" applyBorder="1" applyAlignment="1">
      <alignment horizontal="right"/>
    </xf>
    <xf numFmtId="42" fontId="5" fillId="0" borderId="0" xfId="222" applyNumberFormat="1" applyFont="1" applyFill="1"/>
    <xf numFmtId="166" fontId="5" fillId="0" borderId="0" xfId="260" applyNumberFormat="1" applyFont="1" applyFill="1" applyBorder="1" applyAlignment="1">
      <alignment horizontal="right"/>
    </xf>
    <xf numFmtId="168" fontId="5" fillId="0" borderId="0" xfId="222" quotePrefix="1" applyNumberFormat="1" applyFont="1" applyFill="1" applyAlignment="1">
      <alignment horizontal="left"/>
    </xf>
    <xf numFmtId="166" fontId="6" fillId="0" borderId="0" xfId="260" applyNumberFormat="1" applyFont="1" applyFill="1" applyBorder="1" applyAlignment="1">
      <alignment horizontal="right"/>
    </xf>
    <xf numFmtId="0" fontId="4" fillId="0" borderId="0" xfId="222" applyFont="1" applyFill="1" applyBorder="1" applyAlignment="1">
      <alignment horizontal="center"/>
    </xf>
    <xf numFmtId="0" fontId="4" fillId="0" borderId="11" xfId="222" applyFont="1" applyFill="1" applyBorder="1" applyAlignment="1">
      <alignment horizontal="center"/>
    </xf>
    <xf numFmtId="0" fontId="4" fillId="0" borderId="0" xfId="222" applyFont="1" applyFill="1" applyAlignment="1">
      <alignment horizontal="center"/>
    </xf>
    <xf numFmtId="0" fontId="4" fillId="0" borderId="0" xfId="222" applyFont="1" applyFill="1" applyAlignment="1"/>
    <xf numFmtId="0" fontId="4" fillId="0" borderId="0" xfId="222" applyFont="1" applyFill="1" applyAlignment="1">
      <alignment horizontal="left"/>
    </xf>
    <xf numFmtId="0" fontId="4" fillId="0" borderId="0" xfId="222" applyFont="1" applyFill="1" applyAlignment="1">
      <alignment horizontal="centerContinuous"/>
    </xf>
    <xf numFmtId="18" fontId="4" fillId="0" borderId="0" xfId="222" applyNumberFormat="1" applyFont="1" applyFill="1" applyAlignment="1">
      <alignment horizontal="centerContinuous"/>
    </xf>
    <xf numFmtId="15" fontId="4" fillId="0" borderId="0" xfId="222" applyNumberFormat="1" applyFont="1" applyFill="1" applyAlignment="1">
      <alignment horizontal="centerContinuous"/>
    </xf>
    <xf numFmtId="0" fontId="4" fillId="0" borderId="0" xfId="222" applyFont="1" applyFill="1" applyAlignment="1" applyProtection="1">
      <alignment horizontal="centerContinuous"/>
      <protection locked="0"/>
    </xf>
    <xf numFmtId="0" fontId="7" fillId="0" borderId="18" xfId="0" applyNumberFormat="1" applyFont="1" applyFill="1" applyBorder="1" applyAlignment="1">
      <alignment horizontal="right"/>
    </xf>
    <xf numFmtId="165" fontId="7" fillId="0" borderId="0" xfId="0" applyNumberFormat="1" applyFont="1" applyFill="1" applyAlignment="1">
      <alignment horizontal="right"/>
    </xf>
    <xf numFmtId="0" fontId="27" fillId="0" borderId="0" xfId="222" applyFont="1"/>
    <xf numFmtId="167" fontId="6" fillId="0" borderId="0" xfId="260" applyNumberFormat="1" applyFont="1" applyFill="1" applyBorder="1" applyAlignment="1">
      <alignment horizontal="right"/>
    </xf>
    <xf numFmtId="42" fontId="6" fillId="0" borderId="0" xfId="222" applyNumberFormat="1" applyFont="1" applyFill="1" applyBorder="1" applyAlignment="1">
      <alignment horizontal="right"/>
    </xf>
    <xf numFmtId="0" fontId="2" fillId="0" borderId="0" xfId="222" applyFill="1"/>
    <xf numFmtId="167" fontId="7" fillId="0" borderId="0" xfId="260" applyNumberFormat="1" applyFont="1" applyFill="1" applyBorder="1" applyAlignment="1">
      <alignment horizontal="right"/>
    </xf>
    <xf numFmtId="42" fontId="7" fillId="0" borderId="0" xfId="124" applyNumberFormat="1" applyFont="1" applyBorder="1"/>
    <xf numFmtId="167" fontId="7" fillId="0" borderId="17" xfId="260" applyNumberFormat="1" applyFont="1" applyFill="1" applyBorder="1" applyAlignment="1">
      <alignment horizontal="right"/>
    </xf>
    <xf numFmtId="0" fontId="7" fillId="0" borderId="0" xfId="222" applyFont="1" applyFill="1" applyBorder="1" applyAlignment="1">
      <alignment horizontal="center"/>
    </xf>
    <xf numFmtId="0" fontId="7" fillId="0" borderId="11" xfId="222" applyFont="1" applyFill="1" applyBorder="1" applyAlignment="1">
      <alignment horizontal="center"/>
    </xf>
    <xf numFmtId="0" fontId="7" fillId="0" borderId="0" xfId="222" applyFont="1" applyFill="1" applyAlignment="1">
      <alignment horizontal="center"/>
    </xf>
    <xf numFmtId="0" fontId="7" fillId="0" borderId="0" xfId="222" applyFont="1" applyFill="1"/>
    <xf numFmtId="0" fontId="7" fillId="0" borderId="0" xfId="222" applyFont="1" applyFill="1" applyAlignment="1">
      <alignment horizontal="centerContinuous"/>
    </xf>
    <xf numFmtId="0" fontId="27" fillId="0" borderId="0" xfId="222" applyFont="1" applyAlignment="1">
      <alignment horizontal="centerContinuous" vertical="center"/>
    </xf>
    <xf numFmtId="37" fontId="0" fillId="0" borderId="0" xfId="0" applyNumberFormat="1"/>
    <xf numFmtId="41" fontId="46" fillId="0" borderId="19" xfId="116" applyNumberFormat="1" applyFont="1" applyFill="1" applyBorder="1"/>
    <xf numFmtId="37" fontId="47" fillId="0" borderId="20" xfId="0" applyNumberFormat="1" applyFont="1" applyFill="1" applyBorder="1"/>
    <xf numFmtId="37" fontId="46" fillId="0" borderId="21" xfId="0" applyNumberFormat="1" applyFont="1" applyFill="1" applyBorder="1"/>
    <xf numFmtId="41" fontId="46" fillId="0" borderId="22" xfId="116" applyNumberFormat="1" applyFont="1" applyFill="1" applyBorder="1"/>
    <xf numFmtId="37" fontId="46" fillId="0" borderId="21" xfId="0" applyNumberFormat="1" applyFont="1" applyFill="1" applyBorder="1" applyAlignment="1">
      <alignment horizontal="left"/>
    </xf>
    <xf numFmtId="37" fontId="48" fillId="0" borderId="23" xfId="0" applyNumberFormat="1" applyFont="1" applyFill="1" applyBorder="1"/>
    <xf numFmtId="41" fontId="46" fillId="0" borderId="4" xfId="116" applyNumberFormat="1" applyFont="1" applyFill="1" applyBorder="1"/>
    <xf numFmtId="37" fontId="46" fillId="0" borderId="4" xfId="0" applyNumberFormat="1" applyFont="1" applyFill="1" applyBorder="1" applyAlignment="1">
      <alignment horizontal="left"/>
    </xf>
    <xf numFmtId="41" fontId="46" fillId="0" borderId="21" xfId="116" applyNumberFormat="1" applyFont="1" applyFill="1" applyBorder="1"/>
    <xf numFmtId="37" fontId="49" fillId="0" borderId="22" xfId="0" applyNumberFormat="1" applyFont="1" applyFill="1" applyBorder="1"/>
    <xf numFmtId="41" fontId="49" fillId="0" borderId="21" xfId="116" applyNumberFormat="1" applyFont="1" applyFill="1" applyBorder="1"/>
    <xf numFmtId="41" fontId="50" fillId="0" borderId="4" xfId="116" applyNumberFormat="1" applyFont="1" applyFill="1" applyBorder="1" applyAlignment="1">
      <alignment horizontal="center"/>
    </xf>
    <xf numFmtId="49" fontId="50" fillId="0" borderId="4" xfId="0" applyNumberFormat="1" applyFont="1" applyFill="1" applyBorder="1" applyAlignment="1">
      <alignment horizontal="left"/>
    </xf>
    <xf numFmtId="41" fontId="51" fillId="0" borderId="24" xfId="116" applyNumberFormat="1" applyFont="1" applyFill="1" applyBorder="1"/>
    <xf numFmtId="37" fontId="51" fillId="0" borderId="25" xfId="0" applyNumberFormat="1" applyFont="1" applyFill="1" applyBorder="1"/>
    <xf numFmtId="41" fontId="46" fillId="56" borderId="0" xfId="116" applyNumberFormat="1" applyFont="1" applyFill="1"/>
    <xf numFmtId="37" fontId="49" fillId="56" borderId="0" xfId="0" applyNumberFormat="1" applyFont="1" applyFill="1"/>
    <xf numFmtId="39" fontId="0" fillId="0" borderId="0" xfId="0" applyNumberFormat="1"/>
    <xf numFmtId="0" fontId="20" fillId="0" borderId="0" xfId="0" applyFont="1"/>
    <xf numFmtId="178" fontId="2" fillId="0" borderId="0" xfId="222" applyNumberFormat="1"/>
    <xf numFmtId="39" fontId="2" fillId="0" borderId="0" xfId="241" applyNumberFormat="1" applyFont="1" applyFill="1" applyBorder="1" applyProtection="1"/>
    <xf numFmtId="39" fontId="2" fillId="0" borderId="0" xfId="241" applyFont="1" applyFill="1" applyAlignment="1" applyProtection="1">
      <alignment horizontal="center"/>
    </xf>
    <xf numFmtId="39" fontId="2" fillId="0" borderId="0" xfId="241" applyNumberFormat="1" applyFont="1" applyFill="1" applyBorder="1" applyAlignment="1" applyProtection="1">
      <alignment horizontal="center"/>
    </xf>
    <xf numFmtId="39" fontId="2" fillId="0" borderId="0" xfId="241" applyNumberFormat="1" applyFont="1" applyFill="1" applyBorder="1" applyAlignment="1" applyProtection="1">
      <alignment horizontal="left"/>
    </xf>
    <xf numFmtId="39" fontId="2" fillId="0" borderId="0" xfId="241" applyFont="1" applyFill="1" applyBorder="1" applyProtection="1"/>
    <xf numFmtId="39" fontId="2" fillId="0" borderId="0" xfId="241" applyFont="1" applyFill="1" applyBorder="1" applyAlignment="1" applyProtection="1">
      <alignment horizontal="center"/>
    </xf>
    <xf numFmtId="39" fontId="27" fillId="0" borderId="0" xfId="241" applyNumberFormat="1" applyFont="1" applyFill="1" applyAlignment="1" applyProtection="1">
      <alignment horizontal="left"/>
    </xf>
    <xf numFmtId="39" fontId="46" fillId="0" borderId="0" xfId="242" applyFont="1" applyFill="1" applyAlignment="1" applyProtection="1">
      <alignment horizontal="left"/>
    </xf>
    <xf numFmtId="194" fontId="0" fillId="0" borderId="21" xfId="0" applyNumberFormat="1" applyFill="1" applyBorder="1"/>
    <xf numFmtId="41" fontId="50" fillId="0" borderId="21" xfId="116" applyNumberFormat="1" applyFont="1" applyFill="1" applyBorder="1" applyAlignment="1">
      <alignment horizontal="center"/>
    </xf>
    <xf numFmtId="43" fontId="46" fillId="0" borderId="22" xfId="116" applyNumberFormat="1" applyFont="1" applyFill="1" applyBorder="1"/>
    <xf numFmtId="0" fontId="2" fillId="0" borderId="0" xfId="192" applyProtection="1"/>
    <xf numFmtId="189" fontId="46" fillId="0" borderId="0" xfId="151" applyNumberFormat="1" applyFont="1" applyFill="1" applyAlignment="1" applyProtection="1">
      <alignment horizontal="right"/>
    </xf>
    <xf numFmtId="187" fontId="46" fillId="0" borderId="0" xfId="113" applyNumberFormat="1" applyFont="1" applyFill="1" applyAlignment="1" applyProtection="1">
      <alignment horizontal="right"/>
    </xf>
    <xf numFmtId="189" fontId="46" fillId="0" borderId="0" xfId="113" applyNumberFormat="1" applyFont="1" applyFill="1" applyBorder="1" applyAlignment="1" applyProtection="1">
      <alignment horizontal="right"/>
    </xf>
    <xf numFmtId="187" fontId="46" fillId="0" borderId="0" xfId="113" applyNumberFormat="1" applyFont="1" applyFill="1" applyBorder="1" applyAlignment="1" applyProtection="1">
      <alignment horizontal="right"/>
    </xf>
    <xf numFmtId="39" fontId="50" fillId="0" borderId="0" xfId="241" applyFont="1" applyFill="1" applyAlignment="1" applyProtection="1">
      <alignment horizontal="centerContinuous"/>
    </xf>
    <xf numFmtId="39" fontId="27" fillId="0" borderId="0" xfId="241" applyFont="1" applyFill="1" applyAlignment="1" applyProtection="1">
      <alignment horizontal="centerContinuous"/>
    </xf>
    <xf numFmtId="39" fontId="27" fillId="0" borderId="0" xfId="241" applyFont="1" applyFill="1" applyAlignment="1" applyProtection="1"/>
    <xf numFmtId="39" fontId="2" fillId="0" borderId="0" xfId="241" applyFont="1" applyFill="1" applyAlignment="1" applyProtection="1"/>
    <xf numFmtId="39" fontId="2" fillId="0" borderId="0" xfId="241" applyFont="1" applyFill="1" applyProtection="1"/>
    <xf numFmtId="39" fontId="27" fillId="0" borderId="0" xfId="241" applyNumberFormat="1" applyFont="1" applyFill="1" applyProtection="1"/>
    <xf numFmtId="39" fontId="2" fillId="0" borderId="0" xfId="241" applyNumberFormat="1" applyFont="1" applyFill="1" applyProtection="1"/>
    <xf numFmtId="39" fontId="2" fillId="0" borderId="0" xfId="241" applyNumberFormat="1" applyFont="1" applyFill="1" applyAlignment="1" applyProtection="1">
      <alignment horizontal="left"/>
    </xf>
    <xf numFmtId="39" fontId="2" fillId="0" borderId="0" xfId="241" applyNumberFormat="1" applyFont="1" applyFill="1" applyAlignment="1" applyProtection="1">
      <alignment horizontal="center"/>
    </xf>
    <xf numFmtId="39" fontId="2" fillId="0" borderId="0" xfId="241" quotePrefix="1" applyFont="1" applyFill="1" applyAlignment="1" applyProtection="1">
      <alignment horizontal="center"/>
    </xf>
    <xf numFmtId="39" fontId="46" fillId="0" borderId="0" xfId="241" applyNumberFormat="1" applyFont="1" applyFill="1" applyProtection="1"/>
    <xf numFmtId="39" fontId="46" fillId="0" borderId="0" xfId="241" applyNumberFormat="1" applyFont="1" applyFill="1" applyAlignment="1" applyProtection="1">
      <alignment horizontal="fill"/>
    </xf>
    <xf numFmtId="39" fontId="46" fillId="0" borderId="0" xfId="241" applyFont="1" applyFill="1" applyAlignment="1" applyProtection="1">
      <alignment horizontal="fill"/>
    </xf>
    <xf numFmtId="39" fontId="46" fillId="0" borderId="0" xfId="241" applyFont="1" applyFill="1" applyProtection="1"/>
    <xf numFmtId="39" fontId="46" fillId="0" borderId="0" xfId="241" applyNumberFormat="1" applyFont="1" applyFill="1" applyAlignment="1" applyProtection="1">
      <alignment horizontal="left"/>
    </xf>
    <xf numFmtId="44" fontId="46" fillId="0" borderId="0" xfId="241" applyNumberFormat="1" applyFont="1" applyFill="1" applyAlignment="1" applyProtection="1">
      <alignment horizontal="right"/>
    </xf>
    <xf numFmtId="7" fontId="46" fillId="0" borderId="0" xfId="241" applyNumberFormat="1" applyFont="1" applyFill="1" applyAlignment="1" applyProtection="1">
      <alignment horizontal="right"/>
    </xf>
    <xf numFmtId="183" fontId="46" fillId="0" borderId="0" xfId="241" applyNumberFormat="1" applyFont="1" applyFill="1" applyAlignment="1" applyProtection="1">
      <alignment horizontal="right"/>
    </xf>
    <xf numFmtId="39" fontId="46" fillId="0" borderId="0" xfId="241" applyNumberFormat="1" applyFont="1" applyFill="1" applyAlignment="1" applyProtection="1">
      <alignment horizontal="right"/>
    </xf>
    <xf numFmtId="10" fontId="46" fillId="0" borderId="0" xfId="241" applyNumberFormat="1" applyFont="1" applyFill="1" applyAlignment="1" applyProtection="1">
      <alignment horizontal="right"/>
    </xf>
    <xf numFmtId="43" fontId="46" fillId="0" borderId="0" xfId="241" applyNumberFormat="1" applyFont="1" applyFill="1" applyAlignment="1" applyProtection="1">
      <alignment horizontal="right"/>
    </xf>
    <xf numFmtId="43" fontId="46" fillId="0" borderId="0" xfId="241" applyNumberFormat="1" applyFont="1" applyFill="1" applyBorder="1" applyAlignment="1" applyProtection="1">
      <alignment horizontal="right"/>
    </xf>
    <xf numFmtId="10" fontId="46" fillId="0" borderId="0" xfId="241" applyNumberFormat="1" applyFont="1" applyFill="1" applyBorder="1" applyAlignment="1" applyProtection="1">
      <alignment horizontal="right"/>
    </xf>
    <xf numFmtId="43" fontId="46" fillId="0" borderId="12" xfId="241" applyNumberFormat="1" applyFont="1" applyFill="1" applyBorder="1" applyAlignment="1" applyProtection="1">
      <alignment horizontal="right"/>
    </xf>
    <xf numFmtId="39" fontId="46" fillId="0" borderId="12" xfId="241" applyFont="1" applyFill="1" applyBorder="1" applyAlignment="1" applyProtection="1">
      <alignment horizontal="right"/>
    </xf>
    <xf numFmtId="188" fontId="46" fillId="0" borderId="12" xfId="241" applyNumberFormat="1" applyFont="1" applyFill="1" applyBorder="1" applyAlignment="1" applyProtection="1">
      <alignment horizontal="right"/>
    </xf>
    <xf numFmtId="39" fontId="46" fillId="0" borderId="0" xfId="241" applyNumberFormat="1" applyFont="1" applyFill="1" applyAlignment="1" applyProtection="1">
      <alignment horizontal="left" indent="1"/>
    </xf>
    <xf numFmtId="41" fontId="46" fillId="0" borderId="0" xfId="241" applyNumberFormat="1" applyFont="1" applyFill="1" applyAlignment="1" applyProtection="1">
      <alignment horizontal="right"/>
    </xf>
    <xf numFmtId="183" fontId="46" fillId="0" borderId="0" xfId="241" applyNumberFormat="1" applyFont="1" applyFill="1" applyBorder="1" applyAlignment="1" applyProtection="1">
      <alignment horizontal="right"/>
    </xf>
    <xf numFmtId="43" fontId="2" fillId="0" borderId="0" xfId="241" applyNumberFormat="1" applyFont="1" applyFill="1" applyAlignment="1" applyProtection="1">
      <alignment horizontal="right"/>
    </xf>
    <xf numFmtId="43" fontId="2" fillId="0" borderId="12" xfId="241" applyNumberFormat="1" applyFont="1" applyFill="1" applyBorder="1" applyAlignment="1" applyProtection="1">
      <alignment horizontal="right"/>
    </xf>
    <xf numFmtId="43" fontId="2" fillId="0" borderId="0" xfId="241" applyNumberFormat="1" applyFont="1" applyFill="1" applyBorder="1" applyAlignment="1" applyProtection="1">
      <alignment horizontal="right"/>
    </xf>
    <xf numFmtId="39" fontId="2" fillId="0" borderId="0" xfId="241" applyFont="1" applyFill="1" applyAlignment="1" applyProtection="1">
      <alignment horizontal="right"/>
    </xf>
    <xf numFmtId="188" fontId="2" fillId="0" borderId="0" xfId="241" applyNumberFormat="1" applyFont="1" applyFill="1" applyAlignment="1" applyProtection="1">
      <alignment horizontal="right"/>
    </xf>
    <xf numFmtId="39" fontId="46" fillId="0" borderId="0" xfId="241" applyFont="1" applyFill="1" applyBorder="1" applyAlignment="1" applyProtection="1">
      <alignment horizontal="left" indent="1"/>
    </xf>
    <xf numFmtId="39" fontId="46" fillId="0" borderId="0" xfId="241" applyFont="1" applyFill="1" applyAlignment="1" applyProtection="1">
      <alignment horizontal="right"/>
    </xf>
    <xf numFmtId="39" fontId="46" fillId="0" borderId="0" xfId="241" applyFont="1" applyFill="1" applyBorder="1" applyAlignment="1" applyProtection="1">
      <alignment horizontal="left"/>
    </xf>
    <xf numFmtId="39" fontId="46" fillId="0" borderId="0" xfId="241" applyFont="1" applyFill="1" applyBorder="1" applyAlignment="1" applyProtection="1">
      <alignment horizontal="right"/>
    </xf>
    <xf numFmtId="39" fontId="46" fillId="0" borderId="0" xfId="241" applyFont="1" applyFill="1" applyAlignment="1" applyProtection="1">
      <alignment horizontal="left" indent="1"/>
    </xf>
    <xf numFmtId="183" fontId="46" fillId="0" borderId="17" xfId="241" applyNumberFormat="1" applyFont="1" applyFill="1" applyBorder="1" applyAlignment="1" applyProtection="1">
      <alignment horizontal="right"/>
    </xf>
    <xf numFmtId="39" fontId="46" fillId="0" borderId="0" xfId="241" applyFont="1" applyFill="1" applyAlignment="1" applyProtection="1">
      <alignment horizontal="left"/>
    </xf>
    <xf numFmtId="186" fontId="46" fillId="0" borderId="0" xfId="241" applyNumberFormat="1" applyFont="1" applyFill="1" applyBorder="1" applyAlignment="1" applyProtection="1">
      <alignment horizontal="right"/>
    </xf>
    <xf numFmtId="39" fontId="2" fillId="0" borderId="0" xfId="241" applyFont="1" applyFill="1" applyBorder="1" applyAlignment="1" applyProtection="1">
      <alignment horizontal="right"/>
    </xf>
    <xf numFmtId="43" fontId="46" fillId="0" borderId="0" xfId="241" applyNumberFormat="1" applyFont="1" applyFill="1" applyProtection="1"/>
    <xf numFmtId="43" fontId="25" fillId="0" borderId="0" xfId="241" applyNumberFormat="1" applyFont="1" applyFill="1" applyProtection="1"/>
    <xf numFmtId="43" fontId="2" fillId="0" borderId="0" xfId="241" applyNumberFormat="1" applyFont="1" applyFill="1" applyProtection="1"/>
    <xf numFmtId="39" fontId="2" fillId="0" borderId="0" xfId="241" applyNumberFormat="1" applyFont="1" applyFill="1" applyAlignment="1" applyProtection="1">
      <alignment horizontal="fill"/>
    </xf>
    <xf numFmtId="43" fontId="46" fillId="0" borderId="0" xfId="241" applyNumberFormat="1" applyFont="1" applyFill="1" applyAlignment="1" applyProtection="1">
      <alignment horizontal="fill"/>
    </xf>
    <xf numFmtId="10" fontId="46" fillId="0" borderId="0" xfId="241" applyNumberFormat="1" applyFont="1" applyFill="1" applyProtection="1"/>
    <xf numFmtId="185" fontId="46" fillId="0" borderId="0" xfId="151" applyFont="1" applyFill="1" applyProtection="1"/>
    <xf numFmtId="41" fontId="46" fillId="0" borderId="0" xfId="241" applyNumberFormat="1" applyFont="1" applyFill="1" applyBorder="1" applyAlignment="1" applyProtection="1">
      <alignment horizontal="right"/>
    </xf>
    <xf numFmtId="41" fontId="2" fillId="0" borderId="12" xfId="241" applyNumberFormat="1" applyFont="1" applyFill="1" applyBorder="1" applyAlignment="1" applyProtection="1">
      <alignment horizontal="right"/>
    </xf>
    <xf numFmtId="41" fontId="2" fillId="0" borderId="0" xfId="241" applyNumberFormat="1" applyFont="1" applyFill="1" applyAlignment="1" applyProtection="1">
      <alignment horizontal="right"/>
    </xf>
    <xf numFmtId="10" fontId="46" fillId="0" borderId="0" xfId="241" applyNumberFormat="1" applyFont="1" applyFill="1" applyAlignment="1" applyProtection="1">
      <alignment horizontal="left"/>
    </xf>
    <xf numFmtId="41" fontId="46" fillId="0" borderId="12" xfId="241" applyNumberFormat="1" applyFont="1" applyFill="1" applyBorder="1" applyAlignment="1" applyProtection="1">
      <alignment horizontal="right"/>
    </xf>
    <xf numFmtId="41" fontId="2" fillId="0" borderId="0" xfId="241" applyNumberFormat="1" applyFont="1" applyFill="1" applyBorder="1" applyAlignment="1" applyProtection="1">
      <alignment horizontal="fill"/>
    </xf>
    <xf numFmtId="41" fontId="2" fillId="0" borderId="0" xfId="241" applyNumberFormat="1" applyFont="1" applyFill="1" applyProtection="1"/>
    <xf numFmtId="41" fontId="2" fillId="0" borderId="0" xfId="241" applyNumberFormat="1" applyFont="1" applyFill="1" applyAlignment="1" applyProtection="1">
      <alignment horizontal="left"/>
    </xf>
    <xf numFmtId="39" fontId="50" fillId="0" borderId="0" xfId="241" applyFont="1" applyAlignment="1" applyProtection="1">
      <alignment horizontal="centerContinuous"/>
    </xf>
    <xf numFmtId="39" fontId="50" fillId="0" borderId="0" xfId="241" applyFont="1" applyBorder="1" applyAlignment="1" applyProtection="1">
      <alignment horizontal="centerContinuous"/>
    </xf>
    <xf numFmtId="14" fontId="50" fillId="0" borderId="0" xfId="241" applyNumberFormat="1" applyFont="1" applyAlignment="1" applyProtection="1">
      <alignment horizontal="centerContinuous"/>
    </xf>
    <xf numFmtId="39" fontId="49" fillId="0" borderId="0" xfId="241" applyFont="1" applyAlignment="1" applyProtection="1">
      <alignment horizontal="centerContinuous"/>
    </xf>
    <xf numFmtId="39" fontId="27" fillId="0" borderId="0" xfId="241" applyFont="1" applyAlignment="1" applyProtection="1">
      <alignment horizontal="centerContinuous"/>
    </xf>
    <xf numFmtId="39" fontId="2" fillId="0" borderId="0" xfId="241" applyFont="1" applyAlignment="1" applyProtection="1"/>
    <xf numFmtId="39" fontId="2" fillId="0" borderId="0" xfId="241" applyFont="1" applyProtection="1"/>
    <xf numFmtId="39" fontId="2" fillId="0" borderId="0" xfId="241" applyNumberFormat="1" applyFont="1" applyProtection="1"/>
    <xf numFmtId="39" fontId="2" fillId="0" borderId="0" xfId="241" applyNumberFormat="1" applyFont="1" applyBorder="1" applyProtection="1"/>
    <xf numFmtId="39" fontId="2" fillId="0" borderId="0" xfId="241" applyNumberFormat="1" applyFont="1" applyAlignment="1" applyProtection="1">
      <alignment horizontal="left"/>
    </xf>
    <xf numFmtId="39" fontId="2" fillId="0" borderId="0" xfId="241" applyNumberFormat="1" applyFont="1" applyAlignment="1" applyProtection="1">
      <alignment horizontal="center"/>
    </xf>
    <xf numFmtId="39" fontId="2" fillId="0" borderId="0" xfId="241" applyFont="1" applyAlignment="1" applyProtection="1">
      <alignment horizontal="center"/>
    </xf>
    <xf numFmtId="39" fontId="2" fillId="0" borderId="0" xfId="241" applyNumberFormat="1" applyFont="1" applyBorder="1" applyAlignment="1" applyProtection="1">
      <alignment horizontal="center"/>
    </xf>
    <xf numFmtId="39" fontId="2" fillId="0" borderId="0" xfId="241" applyNumberFormat="1" applyFont="1" applyBorder="1" applyAlignment="1" applyProtection="1">
      <alignment horizontal="left"/>
    </xf>
    <xf numFmtId="39" fontId="2" fillId="0" borderId="0" xfId="241" applyFont="1" applyBorder="1" applyProtection="1"/>
    <xf numFmtId="39" fontId="2" fillId="0" borderId="0" xfId="241" applyFont="1" applyBorder="1" applyAlignment="1" applyProtection="1">
      <alignment horizontal="center"/>
    </xf>
    <xf numFmtId="39" fontId="27" fillId="0" borderId="0" xfId="241" applyNumberFormat="1" applyFont="1" applyAlignment="1" applyProtection="1">
      <alignment horizontal="left"/>
    </xf>
    <xf numFmtId="39" fontId="46" fillId="0" borderId="0" xfId="242" applyFont="1" applyAlignment="1" applyProtection="1">
      <alignment horizontal="left"/>
    </xf>
    <xf numFmtId="39" fontId="2" fillId="0" borderId="0" xfId="241" applyNumberFormat="1" applyFont="1" applyAlignment="1" applyProtection="1">
      <alignment horizontal="fill"/>
    </xf>
    <xf numFmtId="44" fontId="46" fillId="0" borderId="17" xfId="241" applyNumberFormat="1" applyFont="1" applyFill="1" applyBorder="1" applyAlignment="1" applyProtection="1">
      <alignment horizontal="right"/>
    </xf>
    <xf numFmtId="184" fontId="46" fillId="0" borderId="0" xfId="241" applyNumberFormat="1" applyFont="1" applyFill="1" applyAlignment="1" applyProtection="1">
      <alignment horizontal="right"/>
    </xf>
    <xf numFmtId="184" fontId="46" fillId="0" borderId="17" xfId="241" applyNumberFormat="1" applyFont="1" applyFill="1" applyBorder="1" applyAlignment="1" applyProtection="1">
      <alignment horizontal="right"/>
    </xf>
    <xf numFmtId="0" fontId="7" fillId="0" borderId="0" xfId="222" applyFont="1" applyFill="1" applyAlignment="1">
      <alignment horizontal="center"/>
    </xf>
    <xf numFmtId="41" fontId="6" fillId="0" borderId="0" xfId="222" applyNumberFormat="1" applyFont="1" applyFill="1" applyAlignment="1">
      <alignment horizontal="right"/>
    </xf>
    <xf numFmtId="0" fontId="0" fillId="0" borderId="0" xfId="0" applyFill="1"/>
    <xf numFmtId="4" fontId="0" fillId="0" borderId="0" xfId="0" applyNumberFormat="1" applyFill="1"/>
    <xf numFmtId="43" fontId="0" fillId="0" borderId="48" xfId="1012" applyFont="1" applyFill="1" applyBorder="1"/>
    <xf numFmtId="0" fontId="0" fillId="0" borderId="2" xfId="0" applyFill="1" applyBorder="1" applyAlignment="1">
      <alignment horizontal="right"/>
    </xf>
    <xf numFmtId="0" fontId="0" fillId="0" borderId="2" xfId="0" applyFill="1" applyBorder="1"/>
    <xf numFmtId="0" fontId="0" fillId="0" borderId="49" xfId="0" applyFill="1" applyBorder="1"/>
    <xf numFmtId="43" fontId="0" fillId="0" borderId="2" xfId="1012" applyFont="1" applyFill="1" applyBorder="1" applyAlignment="1">
      <alignment horizontal="right"/>
    </xf>
    <xf numFmtId="43" fontId="0" fillId="0" borderId="49" xfId="1012" applyFont="1" applyFill="1" applyBorder="1"/>
    <xf numFmtId="43" fontId="0" fillId="0" borderId="0" xfId="1012" applyFont="1" applyFill="1"/>
    <xf numFmtId="14" fontId="0" fillId="0" borderId="0" xfId="0" applyNumberFormat="1" applyFill="1"/>
    <xf numFmtId="49" fontId="0" fillId="0" borderId="0" xfId="0" applyNumberFormat="1" applyFill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75" fillId="0" borderId="47" xfId="0" applyFont="1" applyFill="1" applyBorder="1" applyAlignment="1">
      <alignment horizontal="center"/>
    </xf>
    <xf numFmtId="0" fontId="75" fillId="0" borderId="47" xfId="0" applyFont="1" applyFill="1" applyBorder="1"/>
    <xf numFmtId="0" fontId="75" fillId="0" borderId="0" xfId="0" applyFont="1" applyFill="1" applyAlignment="1">
      <alignment horizontal="center"/>
    </xf>
    <xf numFmtId="0" fontId="75" fillId="0" borderId="0" xfId="0" applyFont="1" applyFill="1"/>
    <xf numFmtId="0" fontId="75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41" fontId="46" fillId="0" borderId="37" xfId="241" applyNumberFormat="1" applyFont="1" applyFill="1" applyBorder="1" applyAlignment="1" applyProtection="1">
      <alignment horizontal="right"/>
    </xf>
    <xf numFmtId="41" fontId="2" fillId="0" borderId="37" xfId="241" applyNumberFormat="1" applyFont="1" applyFill="1" applyBorder="1" applyAlignment="1" applyProtection="1">
      <alignment horizontal="right"/>
    </xf>
    <xf numFmtId="39" fontId="2" fillId="0" borderId="47" xfId="241" applyFont="1" applyFill="1" applyBorder="1" applyAlignment="1" applyProtection="1">
      <alignment horizontal="center"/>
    </xf>
    <xf numFmtId="39" fontId="2" fillId="0" borderId="47" xfId="241" applyNumberFormat="1" applyFont="1" applyFill="1" applyBorder="1" applyAlignment="1" applyProtection="1">
      <alignment horizontal="center"/>
    </xf>
    <xf numFmtId="0" fontId="2" fillId="0" borderId="47" xfId="241" quotePrefix="1" applyNumberFormat="1" applyFont="1" applyFill="1" applyBorder="1" applyAlignment="1" applyProtection="1">
      <alignment horizontal="center"/>
    </xf>
    <xf numFmtId="43" fontId="2" fillId="0" borderId="47" xfId="241" applyNumberFormat="1" applyFont="1" applyFill="1" applyBorder="1" applyAlignment="1" applyProtection="1">
      <alignment horizontal="centerContinuous"/>
    </xf>
    <xf numFmtId="183" fontId="46" fillId="0" borderId="47" xfId="241" applyNumberFormat="1" applyFont="1" applyFill="1" applyBorder="1" applyAlignment="1" applyProtection="1">
      <alignment horizontal="right"/>
    </xf>
    <xf numFmtId="43" fontId="46" fillId="0" borderId="47" xfId="241" applyNumberFormat="1" applyFont="1" applyFill="1" applyBorder="1" applyAlignment="1" applyProtection="1">
      <alignment horizontal="right"/>
    </xf>
    <xf numFmtId="43" fontId="2" fillId="0" borderId="37" xfId="241" applyNumberFormat="1" applyFont="1" applyFill="1" applyBorder="1" applyAlignment="1" applyProtection="1">
      <alignment horizontal="right"/>
    </xf>
    <xf numFmtId="187" fontId="46" fillId="0" borderId="47" xfId="113" applyNumberFormat="1" applyFont="1" applyFill="1" applyBorder="1" applyAlignment="1" applyProtection="1">
      <alignment horizontal="right"/>
    </xf>
    <xf numFmtId="188" fontId="46" fillId="0" borderId="37" xfId="241" applyNumberFormat="1" applyFont="1" applyFill="1" applyBorder="1" applyAlignment="1" applyProtection="1">
      <alignment horizontal="right"/>
    </xf>
    <xf numFmtId="39" fontId="46" fillId="0" borderId="37" xfId="241" applyFont="1" applyFill="1" applyBorder="1" applyAlignment="1" applyProtection="1">
      <alignment horizontal="right"/>
    </xf>
    <xf numFmtId="43" fontId="46" fillId="0" borderId="37" xfId="241" applyNumberFormat="1" applyFont="1" applyFill="1" applyBorder="1" applyAlignment="1" applyProtection="1">
      <alignment horizontal="right"/>
    </xf>
    <xf numFmtId="39" fontId="2" fillId="0" borderId="47" xfId="241" applyFont="1" applyFill="1" applyBorder="1" applyAlignment="1" applyProtection="1">
      <alignment horizontal="centerContinuous"/>
    </xf>
    <xf numFmtId="39" fontId="2" fillId="0" borderId="47" xfId="241" applyNumberFormat="1" applyFont="1" applyFill="1" applyBorder="1" applyAlignment="1" applyProtection="1">
      <alignment horizontal="centerContinuous"/>
    </xf>
    <xf numFmtId="43" fontId="0" fillId="0" borderId="0" xfId="1012" applyFont="1" applyFill="1" applyBorder="1"/>
    <xf numFmtId="43" fontId="0" fillId="0" borderId="0" xfId="1012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165" fontId="5" fillId="0" borderId="0" xfId="337" applyNumberFormat="1" applyFont="1" applyFill="1" applyBorder="1" applyAlignment="1">
      <alignment horizontal="left"/>
    </xf>
    <xf numFmtId="4" fontId="46" fillId="0" borderId="0" xfId="241" applyNumberFormat="1" applyFont="1" applyFill="1" applyAlignment="1" applyProtection="1">
      <alignment horizontal="right"/>
    </xf>
    <xf numFmtId="4" fontId="46" fillId="0" borderId="0" xfId="241" applyNumberFormat="1" applyFont="1" applyFill="1" applyProtection="1"/>
    <xf numFmtId="43" fontId="2" fillId="0" borderId="47" xfId="241" applyNumberFormat="1" applyFont="1" applyBorder="1" applyAlignment="1" applyProtection="1">
      <alignment horizontal="centerContinuous"/>
    </xf>
    <xf numFmtId="39" fontId="2" fillId="0" borderId="47" xfId="241" applyNumberFormat="1" applyFont="1" applyBorder="1" applyAlignment="1" applyProtection="1">
      <alignment horizontal="centerContinuous"/>
    </xf>
    <xf numFmtId="39" fontId="2" fillId="0" borderId="47" xfId="241" applyFont="1" applyBorder="1" applyAlignment="1" applyProtection="1">
      <alignment horizontal="centerContinuous"/>
    </xf>
    <xf numFmtId="0" fontId="2" fillId="0" borderId="47" xfId="241" quotePrefix="1" applyNumberFormat="1" applyFont="1" applyBorder="1" applyAlignment="1" applyProtection="1">
      <alignment horizontal="center"/>
    </xf>
    <xf numFmtId="39" fontId="2" fillId="0" borderId="47" xfId="241" applyNumberFormat="1" applyFont="1" applyBorder="1" applyAlignment="1" applyProtection="1">
      <alignment horizontal="center"/>
    </xf>
    <xf numFmtId="39" fontId="2" fillId="0" borderId="47" xfId="241" applyFont="1" applyBorder="1" applyAlignment="1" applyProtection="1">
      <alignment horizontal="center"/>
    </xf>
    <xf numFmtId="189" fontId="46" fillId="0" borderId="0" xfId="1014" applyNumberFormat="1" applyFont="1" applyFill="1" applyAlignment="1" applyProtection="1">
      <alignment horizontal="right"/>
    </xf>
    <xf numFmtId="189" fontId="46" fillId="0" borderId="0" xfId="1012" applyNumberFormat="1" applyFont="1" applyFill="1" applyBorder="1" applyAlignment="1" applyProtection="1">
      <alignment horizontal="right"/>
    </xf>
    <xf numFmtId="187" fontId="46" fillId="0" borderId="0" xfId="1012" applyNumberFormat="1" applyFont="1" applyFill="1" applyAlignment="1" applyProtection="1">
      <alignment horizontal="right"/>
    </xf>
    <xf numFmtId="187" fontId="46" fillId="0" borderId="0" xfId="1012" applyNumberFormat="1" applyFont="1" applyFill="1" applyBorder="1" applyAlignment="1" applyProtection="1">
      <alignment horizontal="right"/>
    </xf>
    <xf numFmtId="187" fontId="46" fillId="0" borderId="47" xfId="1012" applyNumberFormat="1" applyFont="1" applyFill="1" applyBorder="1" applyAlignment="1" applyProtection="1">
      <alignment horizontal="right"/>
    </xf>
    <xf numFmtId="44" fontId="46" fillId="0" borderId="0" xfId="1014" applyFont="1" applyFill="1" applyProtection="1"/>
    <xf numFmtId="0" fontId="75" fillId="0" borderId="0" xfId="0" applyFont="1" applyFill="1" applyBorder="1"/>
    <xf numFmtId="0" fontId="75" fillId="0" borderId="0" xfId="0" applyFont="1" applyFill="1" applyBorder="1" applyAlignment="1">
      <alignment horizontal="center"/>
    </xf>
    <xf numFmtId="43" fontId="0" fillId="0" borderId="0" xfId="0" applyNumberFormat="1" applyFill="1"/>
    <xf numFmtId="41" fontId="46" fillId="0" borderId="20" xfId="116" applyNumberFormat="1" applyFont="1" applyFill="1" applyBorder="1"/>
    <xf numFmtId="42" fontId="6" fillId="0" borderId="0" xfId="222" applyNumberFormat="1" applyFont="1" applyFill="1" applyBorder="1"/>
    <xf numFmtId="0" fontId="98" fillId="0" borderId="0" xfId="1015" applyProtection="1"/>
    <xf numFmtId="49" fontId="98" fillId="0" borderId="0" xfId="1015" applyNumberFormat="1" applyFill="1" applyAlignment="1">
      <alignment horizontal="left"/>
    </xf>
    <xf numFmtId="0" fontId="98" fillId="0" borderId="0" xfId="1015" applyFill="1" applyProtection="1"/>
    <xf numFmtId="184" fontId="46" fillId="0" borderId="47" xfId="241" applyNumberFormat="1" applyFont="1" applyFill="1" applyBorder="1" applyAlignment="1" applyProtection="1">
      <alignment horizontal="right"/>
    </xf>
    <xf numFmtId="196" fontId="46" fillId="0" borderId="0" xfId="241" applyNumberFormat="1" applyFont="1" applyFill="1" applyAlignment="1" applyProtection="1">
      <alignment horizontal="right"/>
    </xf>
    <xf numFmtId="196" fontId="46" fillId="0" borderId="17" xfId="241" applyNumberFormat="1" applyFont="1" applyFill="1" applyBorder="1" applyAlignment="1" applyProtection="1">
      <alignment horizontal="right"/>
    </xf>
    <xf numFmtId="196" fontId="46" fillId="0" borderId="0" xfId="241" applyNumberFormat="1" applyFont="1" applyFill="1" applyBorder="1" applyAlignment="1" applyProtection="1">
      <alignment horizontal="right"/>
    </xf>
    <xf numFmtId="196" fontId="46" fillId="0" borderId="47" xfId="241" applyNumberFormat="1" applyFont="1" applyFill="1" applyBorder="1" applyAlignment="1" applyProtection="1">
      <alignment horizontal="right"/>
    </xf>
    <xf numFmtId="37" fontId="46" fillId="0" borderId="47" xfId="241" applyNumberFormat="1" applyFont="1" applyFill="1" applyBorder="1" applyAlignment="1" applyProtection="1">
      <alignment horizontal="right"/>
    </xf>
    <xf numFmtId="37" fontId="46" fillId="0" borderId="0" xfId="241" applyNumberFormat="1" applyFont="1" applyFill="1" applyAlignment="1" applyProtection="1">
      <alignment horizontal="right"/>
    </xf>
    <xf numFmtId="196" fontId="2" fillId="0" borderId="12" xfId="241" applyNumberFormat="1" applyFont="1" applyFill="1" applyBorder="1" applyAlignment="1" applyProtection="1">
      <alignment horizontal="right"/>
    </xf>
    <xf numFmtId="196" fontId="2" fillId="0" borderId="0" xfId="241" applyNumberFormat="1" applyFont="1" applyFill="1" applyAlignment="1" applyProtection="1">
      <alignment horizontal="right"/>
    </xf>
    <xf numFmtId="37" fontId="46" fillId="0" borderId="0" xfId="241" applyNumberFormat="1" applyFont="1" applyFill="1" applyBorder="1" applyAlignment="1" applyProtection="1">
      <alignment horizontal="right"/>
    </xf>
    <xf numFmtId="39" fontId="49" fillId="0" borderId="0" xfId="241" applyFont="1" applyFill="1" applyAlignment="1" applyProtection="1">
      <alignment horizontal="centerContinuous"/>
    </xf>
    <xf numFmtId="14" fontId="50" fillId="0" borderId="0" xfId="241" applyNumberFormat="1" applyFont="1" applyFill="1" applyAlignment="1" applyProtection="1">
      <alignment horizontal="centerContinuous"/>
    </xf>
    <xf numFmtId="39" fontId="50" fillId="0" borderId="0" xfId="241" applyFont="1" applyFill="1" applyBorder="1" applyAlignment="1" applyProtection="1">
      <alignment horizontal="centerContinuous"/>
    </xf>
    <xf numFmtId="39" fontId="46" fillId="0" borderId="0" xfId="1016" applyFont="1" applyFill="1" applyAlignment="1" applyProtection="1">
      <alignment horizontal="right"/>
    </xf>
    <xf numFmtId="43" fontId="2" fillId="0" borderId="0" xfId="880" applyNumberFormat="1" applyProtection="1"/>
    <xf numFmtId="39" fontId="46" fillId="0" borderId="0" xfId="1016" applyFont="1" applyFill="1" applyBorder="1" applyAlignment="1" applyProtection="1">
      <alignment horizontal="right"/>
    </xf>
    <xf numFmtId="43" fontId="2" fillId="0" borderId="12" xfId="880" applyNumberFormat="1" applyBorder="1" applyProtection="1"/>
    <xf numFmtId="43" fontId="2" fillId="0" borderId="10" xfId="880" applyNumberFormat="1" applyBorder="1" applyProtection="1"/>
    <xf numFmtId="39" fontId="46" fillId="0" borderId="0" xfId="1016" applyFont="1" applyFill="1" applyAlignment="1" applyProtection="1">
      <alignment horizontal="left"/>
    </xf>
    <xf numFmtId="43" fontId="2" fillId="0" borderId="0" xfId="241" applyNumberFormat="1" applyFont="1" applyFill="1" applyAlignment="1" applyProtection="1">
      <alignment horizontal="left"/>
    </xf>
    <xf numFmtId="37" fontId="46" fillId="0" borderId="0" xfId="241" applyNumberFormat="1" applyFont="1" applyFill="1" applyBorder="1" applyAlignment="1" applyProtection="1">
      <alignment horizontal="left"/>
    </xf>
    <xf numFmtId="41" fontId="0" fillId="0" borderId="0" xfId="0" applyNumberFormat="1"/>
    <xf numFmtId="0" fontId="73" fillId="0" borderId="0" xfId="0" applyFont="1"/>
    <xf numFmtId="43" fontId="73" fillId="0" borderId="0" xfId="0" applyNumberFormat="1" applyFont="1" applyFill="1"/>
    <xf numFmtId="0" fontId="73" fillId="0" borderId="0" xfId="0" applyFont="1" applyFill="1"/>
    <xf numFmtId="0" fontId="99" fillId="0" borderId="0" xfId="192" applyFont="1" applyAlignment="1">
      <alignment vertical="top"/>
    </xf>
    <xf numFmtId="0" fontId="2" fillId="0" borderId="0" xfId="192" applyAlignment="1">
      <alignment vertical="top"/>
    </xf>
    <xf numFmtId="0" fontId="27" fillId="0" borderId="0" xfId="192" applyFont="1" applyAlignment="1">
      <alignment vertical="top"/>
    </xf>
    <xf numFmtId="0" fontId="2" fillId="23" borderId="4" xfId="192" applyFill="1" applyBorder="1" applyAlignment="1">
      <alignment vertical="top"/>
    </xf>
    <xf numFmtId="0" fontId="2" fillId="23" borderId="4" xfId="192" applyFill="1" applyBorder="1" applyAlignment="1">
      <alignment vertical="top" wrapText="1"/>
    </xf>
    <xf numFmtId="43" fontId="2" fillId="0" borderId="0" xfId="192" applyNumberFormat="1" applyAlignment="1">
      <alignment horizontal="right" vertical="top"/>
    </xf>
    <xf numFmtId="14" fontId="2" fillId="0" borderId="0" xfId="192" applyNumberFormat="1" applyAlignment="1">
      <alignment horizontal="right" vertical="top"/>
    </xf>
    <xf numFmtId="0" fontId="2" fillId="0" borderId="47" xfId="192" applyBorder="1" applyAlignment="1">
      <alignment vertical="top"/>
    </xf>
    <xf numFmtId="0" fontId="2" fillId="0" borderId="0" xfId="192" applyFill="1" applyBorder="1" applyAlignment="1">
      <alignment horizontal="right" vertical="top"/>
    </xf>
    <xf numFmtId="0" fontId="2" fillId="0" borderId="0" xfId="192" applyFill="1" applyBorder="1" applyAlignment="1">
      <alignment vertical="top"/>
    </xf>
    <xf numFmtId="0" fontId="27" fillId="0" borderId="0" xfId="192" applyFont="1" applyFill="1" applyBorder="1" applyAlignment="1">
      <alignment horizontal="center" vertical="top" wrapText="1"/>
    </xf>
    <xf numFmtId="44" fontId="27" fillId="0" borderId="0" xfId="192" applyNumberFormat="1" applyFont="1" applyFill="1" applyBorder="1" applyAlignment="1">
      <alignment horizontal="right" vertical="top"/>
    </xf>
    <xf numFmtId="14" fontId="2" fillId="0" borderId="0" xfId="192" applyNumberFormat="1" applyFill="1" applyBorder="1" applyAlignment="1">
      <alignment horizontal="right" vertical="top"/>
    </xf>
    <xf numFmtId="44" fontId="0" fillId="0" borderId="0" xfId="0" applyNumberFormat="1"/>
    <xf numFmtId="0" fontId="2" fillId="0" borderId="0" xfId="192" applyFill="1" applyProtection="1"/>
    <xf numFmtId="43" fontId="2" fillId="0" borderId="0" xfId="192" applyNumberFormat="1" applyFill="1" applyProtection="1"/>
    <xf numFmtId="43" fontId="2" fillId="0" borderId="0" xfId="241" applyNumberFormat="1" applyFont="1" applyFill="1" applyBorder="1" applyAlignment="1" applyProtection="1">
      <alignment horizontal="fill"/>
    </xf>
    <xf numFmtId="180" fontId="46" fillId="0" borderId="17" xfId="241" applyNumberFormat="1" applyFont="1" applyFill="1" applyBorder="1" applyAlignment="1" applyProtection="1">
      <alignment horizontal="right"/>
    </xf>
    <xf numFmtId="180" fontId="46" fillId="0" borderId="0" xfId="241" applyNumberFormat="1" applyFont="1" applyFill="1" applyAlignment="1" applyProtection="1">
      <alignment horizontal="right"/>
    </xf>
    <xf numFmtId="180" fontId="46" fillId="0" borderId="12" xfId="241" applyNumberFormat="1" applyFont="1" applyFill="1" applyBorder="1" applyAlignment="1" applyProtection="1">
      <alignment horizontal="right"/>
    </xf>
    <xf numFmtId="180" fontId="46" fillId="0" borderId="0" xfId="241" applyNumberFormat="1" applyFont="1" applyFill="1" applyBorder="1" applyAlignment="1" applyProtection="1">
      <alignment horizontal="right"/>
    </xf>
    <xf numFmtId="180" fontId="46" fillId="0" borderId="47" xfId="241" applyNumberFormat="1" applyFont="1" applyFill="1" applyBorder="1" applyAlignment="1" applyProtection="1">
      <alignment horizontal="right"/>
    </xf>
    <xf numFmtId="180" fontId="2" fillId="0" borderId="12" xfId="241" applyNumberFormat="1" applyFont="1" applyFill="1" applyBorder="1" applyAlignment="1" applyProtection="1">
      <alignment horizontal="right"/>
    </xf>
    <xf numFmtId="180" fontId="2" fillId="0" borderId="0" xfId="241" applyNumberFormat="1" applyFont="1" applyFill="1" applyAlignment="1" applyProtection="1">
      <alignment horizontal="right"/>
    </xf>
    <xf numFmtId="44" fontId="46" fillId="0" borderId="0" xfId="241" applyNumberFormat="1" applyFont="1" applyFill="1" applyAlignment="1" applyProtection="1">
      <alignment horizontal="fill"/>
    </xf>
    <xf numFmtId="44" fontId="46" fillId="0" borderId="0" xfId="241" applyNumberFormat="1" applyFont="1" applyFill="1" applyProtection="1"/>
    <xf numFmtId="44" fontId="2" fillId="0" borderId="47" xfId="241" applyNumberFormat="1" applyFont="1" applyFill="1" applyBorder="1" applyAlignment="1" applyProtection="1">
      <alignment horizontal="center"/>
    </xf>
    <xf numFmtId="44" fontId="2" fillId="0" borderId="0" xfId="241" applyNumberFormat="1" applyFont="1" applyFill="1" applyProtection="1"/>
    <xf numFmtId="44" fontId="2" fillId="0" borderId="47" xfId="241" quotePrefix="1" applyNumberFormat="1" applyFont="1" applyFill="1" applyBorder="1" applyAlignment="1" applyProtection="1">
      <alignment horizontal="center"/>
    </xf>
    <xf numFmtId="44" fontId="2" fillId="0" borderId="0" xfId="241" applyNumberFormat="1" applyFont="1" applyFill="1" applyAlignment="1" applyProtection="1">
      <alignment horizontal="center"/>
    </xf>
    <xf numFmtId="44" fontId="2" fillId="0" borderId="0" xfId="241" applyNumberFormat="1" applyFont="1" applyFill="1" applyAlignment="1" applyProtection="1">
      <alignment horizontal="left"/>
    </xf>
    <xf numFmtId="44" fontId="2" fillId="0" borderId="47" xfId="241" applyNumberFormat="1" applyFont="1" applyFill="1" applyBorder="1" applyAlignment="1" applyProtection="1">
      <alignment horizontal="centerContinuous"/>
    </xf>
    <xf numFmtId="44" fontId="25" fillId="0" borderId="0" xfId="241" applyNumberFormat="1" applyFont="1" applyFill="1" applyProtection="1"/>
    <xf numFmtId="44" fontId="2" fillId="0" borderId="0" xfId="241" applyNumberFormat="1" applyFont="1" applyFill="1" applyBorder="1" applyAlignment="1" applyProtection="1">
      <alignment horizontal="right"/>
    </xf>
    <xf numFmtId="44" fontId="46" fillId="0" borderId="0" xfId="241" applyNumberFormat="1" applyFont="1" applyFill="1" applyBorder="1" applyAlignment="1" applyProtection="1">
      <alignment horizontal="right"/>
    </xf>
    <xf numFmtId="168" fontId="6" fillId="0" borderId="0" xfId="222" quotePrefix="1" applyNumberFormat="1" applyFont="1" applyFill="1" applyBorder="1" applyAlignment="1">
      <alignment horizontal="left"/>
    </xf>
    <xf numFmtId="43" fontId="0" fillId="0" borderId="47" xfId="0" applyNumberFormat="1" applyFill="1" applyBorder="1"/>
    <xf numFmtId="0" fontId="27" fillId="135" borderId="2" xfId="192" applyFont="1" applyFill="1" applyBorder="1" applyAlignment="1">
      <alignment vertical="top"/>
    </xf>
    <xf numFmtId="43" fontId="27" fillId="135" borderId="2" xfId="192" applyNumberFormat="1" applyFont="1" applyFill="1" applyBorder="1" applyAlignment="1">
      <alignment horizontal="right" vertical="top"/>
    </xf>
    <xf numFmtId="14" fontId="27" fillId="135" borderId="2" xfId="192" applyNumberFormat="1" applyFont="1" applyFill="1" applyBorder="1" applyAlignment="1">
      <alignment horizontal="right" vertical="top"/>
    </xf>
    <xf numFmtId="194" fontId="0" fillId="136" borderId="21" xfId="0" applyNumberFormat="1" applyFill="1" applyBorder="1"/>
    <xf numFmtId="41" fontId="49" fillId="136" borderId="21" xfId="116" applyNumberFormat="1" applyFont="1" applyFill="1" applyBorder="1"/>
    <xf numFmtId="41" fontId="46" fillId="136" borderId="21" xfId="116" applyNumberFormat="1" applyFont="1" applyFill="1" applyBorder="1"/>
    <xf numFmtId="37" fontId="49" fillId="136" borderId="22" xfId="0" applyNumberFormat="1" applyFont="1" applyFill="1" applyBorder="1"/>
    <xf numFmtId="41" fontId="46" fillId="136" borderId="4" xfId="116" applyNumberFormat="1" applyFont="1" applyFill="1" applyBorder="1"/>
    <xf numFmtId="41" fontId="46" fillId="136" borderId="22" xfId="116" applyNumberFormat="1" applyFont="1" applyFill="1" applyBorder="1"/>
    <xf numFmtId="41" fontId="46" fillId="136" borderId="20" xfId="116" applyNumberFormat="1" applyFont="1" applyFill="1" applyBorder="1"/>
    <xf numFmtId="41" fontId="46" fillId="136" borderId="19" xfId="116" applyNumberFormat="1" applyFont="1" applyFill="1" applyBorder="1"/>
    <xf numFmtId="41" fontId="2" fillId="0" borderId="0" xfId="222" applyNumberFormat="1"/>
    <xf numFmtId="180" fontId="2" fillId="0" borderId="0" xfId="1012" applyNumberFormat="1" applyFont="1"/>
    <xf numFmtId="168" fontId="5" fillId="0" borderId="0" xfId="0" applyNumberFormat="1" applyFont="1" applyFill="1" applyAlignment="1">
      <alignment horizontal="left"/>
    </xf>
    <xf numFmtId="41" fontId="5" fillId="0" borderId="47" xfId="222" applyNumberFormat="1" applyFont="1" applyFill="1" applyBorder="1" applyAlignment="1"/>
    <xf numFmtId="41" fontId="5" fillId="0" borderId="0" xfId="222" applyNumberFormat="1" applyFont="1" applyFill="1"/>
    <xf numFmtId="9" fontId="5" fillId="0" borderId="0" xfId="260" applyFont="1" applyFill="1" applyAlignment="1"/>
    <xf numFmtId="37" fontId="5" fillId="0" borderId="11" xfId="124" applyNumberFormat="1" applyFont="1" applyFill="1" applyBorder="1" applyAlignment="1"/>
    <xf numFmtId="42" fontId="5" fillId="0" borderId="17" xfId="159" applyNumberFormat="1" applyFont="1" applyFill="1" applyBorder="1" applyAlignment="1"/>
    <xf numFmtId="0" fontId="7" fillId="0" borderId="0" xfId="222" applyFont="1" applyFill="1" applyAlignment="1">
      <alignment horizontal="center"/>
    </xf>
    <xf numFmtId="39" fontId="2" fillId="0" borderId="0" xfId="241" applyNumberFormat="1" applyFont="1" applyFill="1" applyAlignment="1" applyProtection="1">
      <alignment wrapText="1"/>
    </xf>
    <xf numFmtId="0" fontId="2" fillId="0" borderId="0" xfId="192" applyAlignment="1">
      <alignment wrapText="1"/>
    </xf>
  </cellXfs>
  <cellStyles count="1054">
    <cellStyle name="_4.06E Pass Throughs" xfId="1"/>
    <cellStyle name="_4.13E Montana Energy Tax" xfId="2"/>
    <cellStyle name="_Book1" xfId="3"/>
    <cellStyle name="_Book1 (2)" xfId="4"/>
    <cellStyle name="_Book2" xfId="5"/>
    <cellStyle name="_Chelan Debt Forecast 12.19.05" xfId="6"/>
    <cellStyle name="_Costs not in AURORA 06GRC" xfId="7"/>
    <cellStyle name="_Costs not in AURORA 2006GRC 6.15.06" xfId="8"/>
    <cellStyle name="_Costs not in AURORA 2007 Rate Case" xfId="9"/>
    <cellStyle name="_Costs not in KWI3000 '06Budget" xfId="10"/>
    <cellStyle name="_DEM-WP (C) Power Cost 2006GRC Order" xfId="11"/>
    <cellStyle name="_DEM-WP Revised (HC) Wild Horse 2006GRC" xfId="12"/>
    <cellStyle name="_DEM-WP(C) Costs not in AURORA 2006GRC" xfId="13"/>
    <cellStyle name="_DEM-WP(C) Costs not in AURORA 2007GRC" xfId="14"/>
    <cellStyle name="_DEM-WP(C) Costs not in AURORA 2007PCORC-5.07Update" xfId="15"/>
    <cellStyle name="_DEM-WP(C) Sumas Proforma 11.5.07" xfId="16"/>
    <cellStyle name="_DEM-WP(C) Westside Hydro Data_051007" xfId="17"/>
    <cellStyle name="_Fuel Prices 4-14" xfId="18"/>
    <cellStyle name="_Power Cost Value Copy 11.30.05 gas 1.09.06 AURORA at 1.10.06" xfId="19"/>
    <cellStyle name="_Pro Forma Rev 07 GRC" xfId="20"/>
    <cellStyle name="_Recon to Darrin's 5.11.05 proforma" xfId="21"/>
    <cellStyle name="_Revenue" xfId="22"/>
    <cellStyle name="_Revenue_Data" xfId="23"/>
    <cellStyle name="_Revenue_Data_1" xfId="24"/>
    <cellStyle name="_Revenue_Data_Pro Forma Rev 09 GRC" xfId="25"/>
    <cellStyle name="_Revenue_Data_Pro Forma Rev 2010 GRC" xfId="26"/>
    <cellStyle name="_Revenue_Data_Pro Forma Rev 2010 GRC_Preliminary" xfId="27"/>
    <cellStyle name="_Revenue_Data_Revenue (Feb 09 - Jan 10)" xfId="28"/>
    <cellStyle name="_Revenue_Data_Revenue (Jan 09 - Dec 09)" xfId="29"/>
    <cellStyle name="_Revenue_Data_Revenue (Mar 09 - Feb 10)" xfId="30"/>
    <cellStyle name="_Revenue_Data_Volume Exhibit (Jan09 - Dec09)" xfId="31"/>
    <cellStyle name="_Revenue_Mins" xfId="32"/>
    <cellStyle name="_Revenue_Pro Forma Rev 07 GRC" xfId="33"/>
    <cellStyle name="_Revenue_Pro Forma Rev 08 GRC" xfId="34"/>
    <cellStyle name="_Revenue_Pro Forma Rev 09 GRC" xfId="35"/>
    <cellStyle name="_Revenue_Pro Forma Rev 2010 GRC" xfId="36"/>
    <cellStyle name="_Revenue_Pro Forma Rev 2010 GRC_Preliminary" xfId="37"/>
    <cellStyle name="_Revenue_Revenue (Feb 09 - Jan 10)" xfId="38"/>
    <cellStyle name="_Revenue_Revenue (Jan 09 - Dec 09)" xfId="39"/>
    <cellStyle name="_Revenue_Revenue (Mar 09 - Feb 10)" xfId="40"/>
    <cellStyle name="_Revenue_Sheet2" xfId="41"/>
    <cellStyle name="_Revenue_Therms Data" xfId="42"/>
    <cellStyle name="_Revenue_Therms Data Rerun" xfId="43"/>
    <cellStyle name="_Revenue_Volume Exhibit (Jan09 - Dec09)" xfId="44"/>
    <cellStyle name="_Tenaska Comparison" xfId="45"/>
    <cellStyle name="_Therms Data" xfId="46"/>
    <cellStyle name="_Therms Data_Pro Forma Rev 09 GRC" xfId="47"/>
    <cellStyle name="_Therms Data_Pro Forma Rev 2010 GRC" xfId="48"/>
    <cellStyle name="_Therms Data_Pro Forma Rev 2010 GRC_Preliminary" xfId="49"/>
    <cellStyle name="_Therms Data_Revenue (Feb 09 - Jan 10)" xfId="50"/>
    <cellStyle name="_Therms Data_Revenue (Jan 09 - Dec 09)" xfId="51"/>
    <cellStyle name="_Therms Data_Revenue (Mar 09 - Feb 10)" xfId="52"/>
    <cellStyle name="_Therms Data_Volume Exhibit (Jan09 - Dec09)" xfId="53"/>
    <cellStyle name="_Value Copy 11 30 05 gas 12 09 05 AURORA at 12 14 05" xfId="54"/>
    <cellStyle name="_VC 6.15.06 update on 06GRC power costs.xls Chart 1" xfId="55"/>
    <cellStyle name="_VC 6.15.06 update on 06GRC power costs.xls Chart 2" xfId="56"/>
    <cellStyle name="_VC 6.15.06 update on 06GRC power costs.xls Chart 3" xfId="57"/>
    <cellStyle name="0,0_x000d__x000a_NA_x000d__x000a_" xfId="58"/>
    <cellStyle name="0000" xfId="59"/>
    <cellStyle name="000000" xfId="60"/>
    <cellStyle name="20% - Accent1 10" xfId="352"/>
    <cellStyle name="20% - Accent1 11" xfId="353"/>
    <cellStyle name="20% - Accent1 12" xfId="721"/>
    <cellStyle name="20% - Accent1 13" xfId="722"/>
    <cellStyle name="20% - Accent1 2" xfId="61"/>
    <cellStyle name="20% - Accent1 2 2" xfId="723"/>
    <cellStyle name="20% - Accent1 3" xfId="62"/>
    <cellStyle name="20% - Accent1 3 2" xfId="724"/>
    <cellStyle name="20% - Accent1 4" xfId="354"/>
    <cellStyle name="20% - Accent1 5" xfId="355"/>
    <cellStyle name="20% - Accent1 6" xfId="356"/>
    <cellStyle name="20% - Accent1 7" xfId="357"/>
    <cellStyle name="20% - Accent1 8" xfId="358"/>
    <cellStyle name="20% - Accent1 9" xfId="359"/>
    <cellStyle name="20% - Accent2 10" xfId="360"/>
    <cellStyle name="20% - Accent2 11" xfId="361"/>
    <cellStyle name="20% - Accent2 12" xfId="725"/>
    <cellStyle name="20% - Accent2 13" xfId="726"/>
    <cellStyle name="20% - Accent2 2" xfId="63"/>
    <cellStyle name="20% - Accent2 2 2" xfId="727"/>
    <cellStyle name="20% - Accent2 3" xfId="64"/>
    <cellStyle name="20% - Accent2 3 2" xfId="728"/>
    <cellStyle name="20% - Accent2 4" xfId="362"/>
    <cellStyle name="20% - Accent2 5" xfId="363"/>
    <cellStyle name="20% - Accent2 6" xfId="364"/>
    <cellStyle name="20% - Accent2 7" xfId="365"/>
    <cellStyle name="20% - Accent2 8" xfId="366"/>
    <cellStyle name="20% - Accent2 9" xfId="367"/>
    <cellStyle name="20% - Accent3 10" xfId="368"/>
    <cellStyle name="20% - Accent3 11" xfId="369"/>
    <cellStyle name="20% - Accent3 12" xfId="729"/>
    <cellStyle name="20% - Accent3 13" xfId="730"/>
    <cellStyle name="20% - Accent3 2" xfId="65"/>
    <cellStyle name="20% - Accent3 2 2" xfId="731"/>
    <cellStyle name="20% - Accent3 3" xfId="66"/>
    <cellStyle name="20% - Accent3 3 2" xfId="732"/>
    <cellStyle name="20% - Accent3 4" xfId="370"/>
    <cellStyle name="20% - Accent3 5" xfId="371"/>
    <cellStyle name="20% - Accent3 6" xfId="372"/>
    <cellStyle name="20% - Accent3 7" xfId="373"/>
    <cellStyle name="20% - Accent3 8" xfId="374"/>
    <cellStyle name="20% - Accent3 9" xfId="375"/>
    <cellStyle name="20% - Accent4 10" xfId="376"/>
    <cellStyle name="20% - Accent4 11" xfId="377"/>
    <cellStyle name="20% - Accent4 12" xfId="733"/>
    <cellStyle name="20% - Accent4 13" xfId="734"/>
    <cellStyle name="20% - Accent4 2" xfId="67"/>
    <cellStyle name="20% - Accent4 2 2" xfId="735"/>
    <cellStyle name="20% - Accent4 3" xfId="68"/>
    <cellStyle name="20% - Accent4 3 2" xfId="736"/>
    <cellStyle name="20% - Accent4 4" xfId="378"/>
    <cellStyle name="20% - Accent4 5" xfId="379"/>
    <cellStyle name="20% - Accent4 6" xfId="380"/>
    <cellStyle name="20% - Accent4 7" xfId="381"/>
    <cellStyle name="20% - Accent4 8" xfId="382"/>
    <cellStyle name="20% - Accent4 9" xfId="383"/>
    <cellStyle name="20% - Accent5 10" xfId="384"/>
    <cellStyle name="20% - Accent5 11" xfId="385"/>
    <cellStyle name="20% - Accent5 12" xfId="737"/>
    <cellStyle name="20% - Accent5 13" xfId="738"/>
    <cellStyle name="20% - Accent5 2" xfId="69"/>
    <cellStyle name="20% - Accent5 2 2" xfId="739"/>
    <cellStyle name="20% - Accent5 3" xfId="70"/>
    <cellStyle name="20% - Accent5 3 2" xfId="740"/>
    <cellStyle name="20% - Accent5 4" xfId="386"/>
    <cellStyle name="20% - Accent5 5" xfId="387"/>
    <cellStyle name="20% - Accent5 6" xfId="388"/>
    <cellStyle name="20% - Accent5 7" xfId="389"/>
    <cellStyle name="20% - Accent5 8" xfId="390"/>
    <cellStyle name="20% - Accent5 9" xfId="391"/>
    <cellStyle name="20% - Accent6 10" xfId="392"/>
    <cellStyle name="20% - Accent6 11" xfId="393"/>
    <cellStyle name="20% - Accent6 12" xfId="741"/>
    <cellStyle name="20% - Accent6 13" xfId="742"/>
    <cellStyle name="20% - Accent6 2" xfId="71"/>
    <cellStyle name="20% - Accent6 2 2" xfId="743"/>
    <cellStyle name="20% - Accent6 3" xfId="72"/>
    <cellStyle name="20% - Accent6 3 2" xfId="744"/>
    <cellStyle name="20% - Accent6 4" xfId="394"/>
    <cellStyle name="20% - Accent6 5" xfId="395"/>
    <cellStyle name="20% - Accent6 6" xfId="396"/>
    <cellStyle name="20% - Accent6 7" xfId="397"/>
    <cellStyle name="20% - Accent6 8" xfId="398"/>
    <cellStyle name="20% - Accent6 9" xfId="399"/>
    <cellStyle name="40% - Accent1 10" xfId="400"/>
    <cellStyle name="40% - Accent1 11" xfId="401"/>
    <cellStyle name="40% - Accent1 12" xfId="745"/>
    <cellStyle name="40% - Accent1 13" xfId="746"/>
    <cellStyle name="40% - Accent1 2" xfId="73"/>
    <cellStyle name="40% - Accent1 2 2" xfId="747"/>
    <cellStyle name="40% - Accent1 3" xfId="74"/>
    <cellStyle name="40% - Accent1 3 2" xfId="748"/>
    <cellStyle name="40% - Accent1 4" xfId="402"/>
    <cellStyle name="40% - Accent1 5" xfId="403"/>
    <cellStyle name="40% - Accent1 6" xfId="404"/>
    <cellStyle name="40% - Accent1 7" xfId="405"/>
    <cellStyle name="40% - Accent1 8" xfId="406"/>
    <cellStyle name="40% - Accent1 9" xfId="407"/>
    <cellStyle name="40% - Accent2 10" xfId="408"/>
    <cellStyle name="40% - Accent2 11" xfId="409"/>
    <cellStyle name="40% - Accent2 12" xfId="749"/>
    <cellStyle name="40% - Accent2 13" xfId="750"/>
    <cellStyle name="40% - Accent2 2" xfId="75"/>
    <cellStyle name="40% - Accent2 2 2" xfId="751"/>
    <cellStyle name="40% - Accent2 3" xfId="76"/>
    <cellStyle name="40% - Accent2 3 2" xfId="752"/>
    <cellStyle name="40% - Accent2 4" xfId="410"/>
    <cellStyle name="40% - Accent2 5" xfId="411"/>
    <cellStyle name="40% - Accent2 6" xfId="412"/>
    <cellStyle name="40% - Accent2 7" xfId="413"/>
    <cellStyle name="40% - Accent2 8" xfId="414"/>
    <cellStyle name="40% - Accent2 9" xfId="415"/>
    <cellStyle name="40% - Accent3 10" xfId="416"/>
    <cellStyle name="40% - Accent3 11" xfId="417"/>
    <cellStyle name="40% - Accent3 12" xfId="753"/>
    <cellStyle name="40% - Accent3 13" xfId="754"/>
    <cellStyle name="40% - Accent3 2" xfId="77"/>
    <cellStyle name="40% - Accent3 2 2" xfId="755"/>
    <cellStyle name="40% - Accent3 3" xfId="78"/>
    <cellStyle name="40% - Accent3 3 2" xfId="756"/>
    <cellStyle name="40% - Accent3 4" xfId="418"/>
    <cellStyle name="40% - Accent3 5" xfId="419"/>
    <cellStyle name="40% - Accent3 6" xfId="420"/>
    <cellStyle name="40% - Accent3 7" xfId="421"/>
    <cellStyle name="40% - Accent3 8" xfId="422"/>
    <cellStyle name="40% - Accent3 9" xfId="423"/>
    <cellStyle name="40% - Accent4 10" xfId="424"/>
    <cellStyle name="40% - Accent4 11" xfId="425"/>
    <cellStyle name="40% - Accent4 12" xfId="757"/>
    <cellStyle name="40% - Accent4 13" xfId="758"/>
    <cellStyle name="40% - Accent4 2" xfId="79"/>
    <cellStyle name="40% - Accent4 2 2" xfId="759"/>
    <cellStyle name="40% - Accent4 3" xfId="80"/>
    <cellStyle name="40% - Accent4 3 2" xfId="760"/>
    <cellStyle name="40% - Accent4 4" xfId="426"/>
    <cellStyle name="40% - Accent4 5" xfId="427"/>
    <cellStyle name="40% - Accent4 6" xfId="428"/>
    <cellStyle name="40% - Accent4 7" xfId="429"/>
    <cellStyle name="40% - Accent4 8" xfId="430"/>
    <cellStyle name="40% - Accent4 9" xfId="431"/>
    <cellStyle name="40% - Accent5 10" xfId="432"/>
    <cellStyle name="40% - Accent5 11" xfId="433"/>
    <cellStyle name="40% - Accent5 12" xfId="761"/>
    <cellStyle name="40% - Accent5 13" xfId="762"/>
    <cellStyle name="40% - Accent5 2" xfId="81"/>
    <cellStyle name="40% - Accent5 2 2" xfId="763"/>
    <cellStyle name="40% - Accent5 3" xfId="82"/>
    <cellStyle name="40% - Accent5 3 2" xfId="764"/>
    <cellStyle name="40% - Accent5 4" xfId="434"/>
    <cellStyle name="40% - Accent5 5" xfId="435"/>
    <cellStyle name="40% - Accent5 6" xfId="436"/>
    <cellStyle name="40% - Accent5 7" xfId="437"/>
    <cellStyle name="40% - Accent5 8" xfId="438"/>
    <cellStyle name="40% - Accent5 9" xfId="439"/>
    <cellStyle name="40% - Accent6 10" xfId="440"/>
    <cellStyle name="40% - Accent6 11" xfId="441"/>
    <cellStyle name="40% - Accent6 12" xfId="765"/>
    <cellStyle name="40% - Accent6 13" xfId="766"/>
    <cellStyle name="40% - Accent6 2" xfId="83"/>
    <cellStyle name="40% - Accent6 2 2" xfId="767"/>
    <cellStyle name="40% - Accent6 3" xfId="84"/>
    <cellStyle name="40% - Accent6 3 2" xfId="768"/>
    <cellStyle name="40% - Accent6 4" xfId="442"/>
    <cellStyle name="40% - Accent6 5" xfId="443"/>
    <cellStyle name="40% - Accent6 6" xfId="444"/>
    <cellStyle name="40% - Accent6 7" xfId="445"/>
    <cellStyle name="40% - Accent6 8" xfId="446"/>
    <cellStyle name="40% - Accent6 9" xfId="447"/>
    <cellStyle name="60% - Accent1 2" xfId="448"/>
    <cellStyle name="60% - Accent1 3" xfId="449"/>
    <cellStyle name="60% - Accent1 4" xfId="450"/>
    <cellStyle name="60% - Accent1 5" xfId="451"/>
    <cellStyle name="60% - Accent1 6" xfId="452"/>
    <cellStyle name="60% - Accent1 7" xfId="453"/>
    <cellStyle name="60% - Accent1 8" xfId="454"/>
    <cellStyle name="60% - Accent1 9" xfId="455"/>
    <cellStyle name="60% - Accent2 2" xfId="456"/>
    <cellStyle name="60% - Accent2 3" xfId="457"/>
    <cellStyle name="60% - Accent2 4" xfId="458"/>
    <cellStyle name="60% - Accent2 5" xfId="459"/>
    <cellStyle name="60% - Accent2 6" xfId="460"/>
    <cellStyle name="60% - Accent2 7" xfId="461"/>
    <cellStyle name="60% - Accent2 8" xfId="462"/>
    <cellStyle name="60% - Accent2 9" xfId="463"/>
    <cellStyle name="60% - Accent3 2" xfId="464"/>
    <cellStyle name="60% - Accent3 3" xfId="465"/>
    <cellStyle name="60% - Accent3 4" xfId="466"/>
    <cellStyle name="60% - Accent3 5" xfId="467"/>
    <cellStyle name="60% - Accent3 6" xfId="468"/>
    <cellStyle name="60% - Accent3 7" xfId="469"/>
    <cellStyle name="60% - Accent3 8" xfId="470"/>
    <cellStyle name="60% - Accent3 9" xfId="471"/>
    <cellStyle name="60% - Accent4 2" xfId="472"/>
    <cellStyle name="60% - Accent4 3" xfId="473"/>
    <cellStyle name="60% - Accent4 4" xfId="474"/>
    <cellStyle name="60% - Accent4 5" xfId="475"/>
    <cellStyle name="60% - Accent4 6" xfId="476"/>
    <cellStyle name="60% - Accent4 7" xfId="477"/>
    <cellStyle name="60% - Accent4 8" xfId="478"/>
    <cellStyle name="60% - Accent4 9" xfId="479"/>
    <cellStyle name="60% - Accent5 2" xfId="480"/>
    <cellStyle name="60% - Accent5 3" xfId="481"/>
    <cellStyle name="60% - Accent5 4" xfId="482"/>
    <cellStyle name="60% - Accent5 5" xfId="483"/>
    <cellStyle name="60% - Accent5 6" xfId="484"/>
    <cellStyle name="60% - Accent5 7" xfId="485"/>
    <cellStyle name="60% - Accent5 8" xfId="486"/>
    <cellStyle name="60% - Accent5 9" xfId="487"/>
    <cellStyle name="60% - Accent6 2" xfId="488"/>
    <cellStyle name="60% - Accent6 3" xfId="489"/>
    <cellStyle name="60% - Accent6 4" xfId="490"/>
    <cellStyle name="60% - Accent6 5" xfId="491"/>
    <cellStyle name="60% - Accent6 6" xfId="492"/>
    <cellStyle name="60% - Accent6 7" xfId="493"/>
    <cellStyle name="60% - Accent6 8" xfId="494"/>
    <cellStyle name="60% - Accent6 9" xfId="495"/>
    <cellStyle name="Accent1 - 20%" xfId="85"/>
    <cellStyle name="Accent1 - 20% 2" xfId="884"/>
    <cellStyle name="Accent1 - 40%" xfId="86"/>
    <cellStyle name="Accent1 - 40% 2" xfId="885"/>
    <cellStyle name="Accent1 - 60%" xfId="87"/>
    <cellStyle name="Accent1 - 60% 2" xfId="886"/>
    <cellStyle name="Accent1 10" xfId="496"/>
    <cellStyle name="Accent1 11" xfId="497"/>
    <cellStyle name="Accent1 12" xfId="498"/>
    <cellStyle name="Accent1 13" xfId="499"/>
    <cellStyle name="Accent1 14" xfId="500"/>
    <cellStyle name="Accent1 15" xfId="501"/>
    <cellStyle name="Accent1 16" xfId="502"/>
    <cellStyle name="Accent1 17" xfId="769"/>
    <cellStyle name="Accent1 18" xfId="770"/>
    <cellStyle name="Accent1 19" xfId="771"/>
    <cellStyle name="Accent1 2" xfId="503"/>
    <cellStyle name="Accent1 20" xfId="772"/>
    <cellStyle name="Accent1 21" xfId="773"/>
    <cellStyle name="Accent1 22" xfId="774"/>
    <cellStyle name="Accent1 23" xfId="883"/>
    <cellStyle name="Accent1 24" xfId="966"/>
    <cellStyle name="Accent1 25" xfId="994"/>
    <cellStyle name="Accent1 26" xfId="998"/>
    <cellStyle name="Accent1 27" xfId="1004"/>
    <cellStyle name="Accent1 28" xfId="1007"/>
    <cellStyle name="Accent1 29" xfId="1010"/>
    <cellStyle name="Accent1 3" xfId="504"/>
    <cellStyle name="Accent1 4" xfId="505"/>
    <cellStyle name="Accent1 5" xfId="506"/>
    <cellStyle name="Accent1 6" xfId="507"/>
    <cellStyle name="Accent1 7" xfId="508"/>
    <cellStyle name="Accent1 8" xfId="509"/>
    <cellStyle name="Accent1 9" xfId="510"/>
    <cellStyle name="Accent2 - 20%" xfId="88"/>
    <cellStyle name="Accent2 - 20% 2" xfId="888"/>
    <cellStyle name="Accent2 - 40%" xfId="89"/>
    <cellStyle name="Accent2 - 40% 2" xfId="889"/>
    <cellStyle name="Accent2 - 60%" xfId="90"/>
    <cellStyle name="Accent2 - 60% 2" xfId="890"/>
    <cellStyle name="Accent2 10" xfId="511"/>
    <cellStyle name="Accent2 11" xfId="512"/>
    <cellStyle name="Accent2 12" xfId="513"/>
    <cellStyle name="Accent2 13" xfId="514"/>
    <cellStyle name="Accent2 14" xfId="515"/>
    <cellStyle name="Accent2 15" xfId="516"/>
    <cellStyle name="Accent2 16" xfId="517"/>
    <cellStyle name="Accent2 17" xfId="775"/>
    <cellStyle name="Accent2 18" xfId="776"/>
    <cellStyle name="Accent2 19" xfId="777"/>
    <cellStyle name="Accent2 2" xfId="518"/>
    <cellStyle name="Accent2 20" xfId="778"/>
    <cellStyle name="Accent2 21" xfId="779"/>
    <cellStyle name="Accent2 22" xfId="780"/>
    <cellStyle name="Accent2 23" xfId="887"/>
    <cellStyle name="Accent2 24" xfId="924"/>
    <cellStyle name="Accent2 25" xfId="993"/>
    <cellStyle name="Accent2 26" xfId="996"/>
    <cellStyle name="Accent2 27" xfId="1002"/>
    <cellStyle name="Accent2 28" xfId="1006"/>
    <cellStyle name="Accent2 29" xfId="1009"/>
    <cellStyle name="Accent2 3" xfId="519"/>
    <cellStyle name="Accent2 4" xfId="520"/>
    <cellStyle name="Accent2 5" xfId="521"/>
    <cellStyle name="Accent2 6" xfId="522"/>
    <cellStyle name="Accent2 7" xfId="523"/>
    <cellStyle name="Accent2 8" xfId="524"/>
    <cellStyle name="Accent2 9" xfId="525"/>
    <cellStyle name="Accent3 - 20%" xfId="91"/>
    <cellStyle name="Accent3 - 20% 2" xfId="892"/>
    <cellStyle name="Accent3 - 40%" xfId="92"/>
    <cellStyle name="Accent3 - 40% 2" xfId="893"/>
    <cellStyle name="Accent3 - 60%" xfId="93"/>
    <cellStyle name="Accent3 - 60% 2" xfId="894"/>
    <cellStyle name="Accent3 10" xfId="526"/>
    <cellStyle name="Accent3 11" xfId="527"/>
    <cellStyle name="Accent3 12" xfId="528"/>
    <cellStyle name="Accent3 13" xfId="529"/>
    <cellStyle name="Accent3 14" xfId="530"/>
    <cellStyle name="Accent3 15" xfId="531"/>
    <cellStyle name="Accent3 16" xfId="532"/>
    <cellStyle name="Accent3 17" xfId="781"/>
    <cellStyle name="Accent3 18" xfId="782"/>
    <cellStyle name="Accent3 19" xfId="783"/>
    <cellStyle name="Accent3 2" xfId="533"/>
    <cellStyle name="Accent3 20" xfId="784"/>
    <cellStyle name="Accent3 21" xfId="785"/>
    <cellStyle name="Accent3 22" xfId="786"/>
    <cellStyle name="Accent3 23" xfId="891"/>
    <cellStyle name="Accent3 24" xfId="913"/>
    <cellStyle name="Accent3 25" xfId="990"/>
    <cellStyle name="Accent3 26" xfId="923"/>
    <cellStyle name="Accent3 27" xfId="1000"/>
    <cellStyle name="Accent3 28" xfId="997"/>
    <cellStyle name="Accent3 29" xfId="1003"/>
    <cellStyle name="Accent3 3" xfId="534"/>
    <cellStyle name="Accent3 4" xfId="535"/>
    <cellStyle name="Accent3 5" xfId="536"/>
    <cellStyle name="Accent3 6" xfId="537"/>
    <cellStyle name="Accent3 7" xfId="538"/>
    <cellStyle name="Accent3 8" xfId="539"/>
    <cellStyle name="Accent3 9" xfId="540"/>
    <cellStyle name="Accent4 - 20%" xfId="94"/>
    <cellStyle name="Accent4 - 20% 2" xfId="896"/>
    <cellStyle name="Accent4 - 40%" xfId="95"/>
    <cellStyle name="Accent4 - 40% 2" xfId="897"/>
    <cellStyle name="Accent4 - 60%" xfId="96"/>
    <cellStyle name="Accent4 - 60% 2" xfId="898"/>
    <cellStyle name="Accent4 10" xfId="541"/>
    <cellStyle name="Accent4 11" xfId="542"/>
    <cellStyle name="Accent4 12" xfId="543"/>
    <cellStyle name="Accent4 13" xfId="544"/>
    <cellStyle name="Accent4 14" xfId="545"/>
    <cellStyle name="Accent4 15" xfId="546"/>
    <cellStyle name="Accent4 16" xfId="547"/>
    <cellStyle name="Accent4 17" xfId="787"/>
    <cellStyle name="Accent4 18" xfId="788"/>
    <cellStyle name="Accent4 19" xfId="789"/>
    <cellStyle name="Accent4 2" xfId="548"/>
    <cellStyle name="Accent4 20" xfId="790"/>
    <cellStyle name="Accent4 21" xfId="791"/>
    <cellStyle name="Accent4 22" xfId="792"/>
    <cellStyle name="Accent4 23" xfId="895"/>
    <cellStyle name="Accent4 24" xfId="972"/>
    <cellStyle name="Accent4 25" xfId="988"/>
    <cellStyle name="Accent4 26" xfId="910"/>
    <cellStyle name="Accent4 27" xfId="992"/>
    <cellStyle name="Accent4 28" xfId="925"/>
    <cellStyle name="Accent4 29" xfId="1001"/>
    <cellStyle name="Accent4 3" xfId="549"/>
    <cellStyle name="Accent4 4" xfId="550"/>
    <cellStyle name="Accent4 5" xfId="551"/>
    <cellStyle name="Accent4 6" xfId="552"/>
    <cellStyle name="Accent4 7" xfId="553"/>
    <cellStyle name="Accent4 8" xfId="554"/>
    <cellStyle name="Accent4 9" xfId="555"/>
    <cellStyle name="Accent5 - 20%" xfId="97"/>
    <cellStyle name="Accent5 - 20% 2" xfId="900"/>
    <cellStyle name="Accent5 - 40%" xfId="98"/>
    <cellStyle name="Accent5 - 40% 2" xfId="901"/>
    <cellStyle name="Accent5 - 60%" xfId="99"/>
    <cellStyle name="Accent5 - 60% 2" xfId="902"/>
    <cellStyle name="Accent5 10" xfId="556"/>
    <cellStyle name="Accent5 11" xfId="557"/>
    <cellStyle name="Accent5 12" xfId="558"/>
    <cellStyle name="Accent5 13" xfId="559"/>
    <cellStyle name="Accent5 14" xfId="560"/>
    <cellStyle name="Accent5 15" xfId="561"/>
    <cellStyle name="Accent5 16" xfId="562"/>
    <cellStyle name="Accent5 17" xfId="793"/>
    <cellStyle name="Accent5 18" xfId="794"/>
    <cellStyle name="Accent5 19" xfId="795"/>
    <cellStyle name="Accent5 2" xfId="563"/>
    <cellStyle name="Accent5 20" xfId="796"/>
    <cellStyle name="Accent5 21" xfId="797"/>
    <cellStyle name="Accent5 22" xfId="798"/>
    <cellStyle name="Accent5 23" xfId="899"/>
    <cellStyle name="Accent5 24" xfId="974"/>
    <cellStyle name="Accent5 25" xfId="985"/>
    <cellStyle name="Accent5 26" xfId="973"/>
    <cellStyle name="Accent5 27" xfId="989"/>
    <cellStyle name="Accent5 28" xfId="971"/>
    <cellStyle name="Accent5 29" xfId="991"/>
    <cellStyle name="Accent5 3" xfId="564"/>
    <cellStyle name="Accent5 4" xfId="565"/>
    <cellStyle name="Accent5 5" xfId="566"/>
    <cellStyle name="Accent5 6" xfId="567"/>
    <cellStyle name="Accent5 7" xfId="568"/>
    <cellStyle name="Accent5 8" xfId="569"/>
    <cellStyle name="Accent5 9" xfId="570"/>
    <cellStyle name="Accent6 - 20%" xfId="100"/>
    <cellStyle name="Accent6 - 20% 2" xfId="904"/>
    <cellStyle name="Accent6 - 40%" xfId="101"/>
    <cellStyle name="Accent6 - 40% 2" xfId="905"/>
    <cellStyle name="Accent6 - 60%" xfId="102"/>
    <cellStyle name="Accent6 - 60% 2" xfId="906"/>
    <cellStyle name="Accent6 10" xfId="571"/>
    <cellStyle name="Accent6 11" xfId="572"/>
    <cellStyle name="Accent6 12" xfId="573"/>
    <cellStyle name="Accent6 13" xfId="574"/>
    <cellStyle name="Accent6 14" xfId="575"/>
    <cellStyle name="Accent6 15" xfId="576"/>
    <cellStyle name="Accent6 16" xfId="577"/>
    <cellStyle name="Accent6 17" xfId="799"/>
    <cellStyle name="Accent6 18" xfId="800"/>
    <cellStyle name="Accent6 19" xfId="801"/>
    <cellStyle name="Accent6 2" xfId="578"/>
    <cellStyle name="Accent6 20" xfId="802"/>
    <cellStyle name="Accent6 21" xfId="803"/>
    <cellStyle name="Accent6 22" xfId="804"/>
    <cellStyle name="Accent6 23" xfId="903"/>
    <cellStyle name="Accent6 24" xfId="976"/>
    <cellStyle name="Accent6 25" xfId="984"/>
    <cellStyle name="Accent6 26" xfId="977"/>
    <cellStyle name="Accent6 27" xfId="986"/>
    <cellStyle name="Accent6 28" xfId="975"/>
    <cellStyle name="Accent6 29" xfId="987"/>
    <cellStyle name="Accent6 3" xfId="579"/>
    <cellStyle name="Accent6 4" xfId="580"/>
    <cellStyle name="Accent6 5" xfId="581"/>
    <cellStyle name="Accent6 6" xfId="582"/>
    <cellStyle name="Accent6 7" xfId="583"/>
    <cellStyle name="Accent6 8" xfId="584"/>
    <cellStyle name="Accent6 9" xfId="585"/>
    <cellStyle name="Bad 10" xfId="907"/>
    <cellStyle name="Bad 2" xfId="586"/>
    <cellStyle name="Bad 3" xfId="587"/>
    <cellStyle name="Bad 4" xfId="588"/>
    <cellStyle name="Bad 5" xfId="589"/>
    <cellStyle name="Bad 6" xfId="590"/>
    <cellStyle name="Bad 7" xfId="591"/>
    <cellStyle name="Bad 8" xfId="592"/>
    <cellStyle name="Bad 9" xfId="593"/>
    <cellStyle name="blank" xfId="103"/>
    <cellStyle name="Calc Currency (0)" xfId="104"/>
    <cellStyle name="Calculation 10" xfId="908"/>
    <cellStyle name="Calculation 2" xfId="594"/>
    <cellStyle name="Calculation 3" xfId="595"/>
    <cellStyle name="Calculation 4" xfId="596"/>
    <cellStyle name="Calculation 5" xfId="597"/>
    <cellStyle name="Calculation 6" xfId="598"/>
    <cellStyle name="Calculation 7" xfId="599"/>
    <cellStyle name="Calculation 8" xfId="600"/>
    <cellStyle name="Calculation 9" xfId="601"/>
    <cellStyle name="Check Cell 10" xfId="909"/>
    <cellStyle name="Check Cell 2" xfId="602"/>
    <cellStyle name="Check Cell 3" xfId="603"/>
    <cellStyle name="Check Cell 4" xfId="604"/>
    <cellStyle name="Check Cell 5" xfId="605"/>
    <cellStyle name="Check Cell 6" xfId="606"/>
    <cellStyle name="Check Cell 7" xfId="607"/>
    <cellStyle name="Check Cell 8" xfId="608"/>
    <cellStyle name="Check Cell 9" xfId="609"/>
    <cellStyle name="CheckCell" xfId="105"/>
    <cellStyle name="Comma" xfId="1012" builtinId="3"/>
    <cellStyle name="Comma 10" xfId="106"/>
    <cellStyle name="Comma 11" xfId="107"/>
    <cellStyle name="Comma 12" xfId="108"/>
    <cellStyle name="Comma 13" xfId="109"/>
    <cellStyle name="Comma 14" xfId="110"/>
    <cellStyle name="Comma 15" xfId="111"/>
    <cellStyle name="Comma 16" xfId="112"/>
    <cellStyle name="Comma 17" xfId="113"/>
    <cellStyle name="Comma 18" xfId="114"/>
    <cellStyle name="Comma 19" xfId="115"/>
    <cellStyle name="Comma 19 2" xfId="1045"/>
    <cellStyle name="Comma 2" xfId="116"/>
    <cellStyle name="Comma 2 2" xfId="117"/>
    <cellStyle name="Comma 2 3" xfId="118"/>
    <cellStyle name="Comma 20" xfId="119"/>
    <cellStyle name="Comma 21" xfId="120"/>
    <cellStyle name="Comma 22" xfId="121"/>
    <cellStyle name="Comma 23" xfId="122"/>
    <cellStyle name="Comma 24" xfId="123"/>
    <cellStyle name="Comma 25" xfId="878"/>
    <cellStyle name="Comma 26" xfId="1046"/>
    <cellStyle name="Comma 27" xfId="1047"/>
    <cellStyle name="Comma 3" xfId="124"/>
    <cellStyle name="Comma 3 2" xfId="125"/>
    <cellStyle name="Comma 3 3" xfId="805"/>
    <cellStyle name="Comma 4" xfId="126"/>
    <cellStyle name="Comma 4 2" xfId="806"/>
    <cellStyle name="Comma 5" xfId="127"/>
    <cellStyle name="Comma 5 2" xfId="807"/>
    <cellStyle name="Comma 6" xfId="128"/>
    <cellStyle name="Comma 6 2" xfId="808"/>
    <cellStyle name="Comma 7" xfId="129"/>
    <cellStyle name="Comma 8" xfId="130"/>
    <cellStyle name="Comma 9" xfId="131"/>
    <cellStyle name="Comma0" xfId="132"/>
    <cellStyle name="Comma0 - Style2" xfId="133"/>
    <cellStyle name="Comma0 - Style4" xfId="134"/>
    <cellStyle name="Comma0 - Style5" xfId="135"/>
    <cellStyle name="Comma0_00COS Ind Allocators" xfId="136"/>
    <cellStyle name="Comma1 - Style1" xfId="137"/>
    <cellStyle name="Copied" xfId="138"/>
    <cellStyle name="COST1" xfId="139"/>
    <cellStyle name="Curren - Style1" xfId="140"/>
    <cellStyle name="Curren - Style2" xfId="141"/>
    <cellStyle name="Curren - Style5" xfId="142"/>
    <cellStyle name="Curren - Style6" xfId="143"/>
    <cellStyle name="Currency" xfId="1014" builtinId="4"/>
    <cellStyle name="Currency 10" xfId="144"/>
    <cellStyle name="Currency 11" xfId="145"/>
    <cellStyle name="Currency 12" xfId="146"/>
    <cellStyle name="Currency 13" xfId="147"/>
    <cellStyle name="Currency 14" xfId="148"/>
    <cellStyle name="Currency 15" xfId="149"/>
    <cellStyle name="Currency 16" xfId="150"/>
    <cellStyle name="Currency 17" xfId="151"/>
    <cellStyle name="Currency 17 2" xfId="1048"/>
    <cellStyle name="Currency 18" xfId="152"/>
    <cellStyle name="Currency 19" xfId="153"/>
    <cellStyle name="Currency 2" xfId="154"/>
    <cellStyle name="Currency 2 2" xfId="155"/>
    <cellStyle name="Currency 20" xfId="156"/>
    <cellStyle name="Currency 21" xfId="157"/>
    <cellStyle name="Currency 22" xfId="158"/>
    <cellStyle name="Currency 23" xfId="877"/>
    <cellStyle name="Currency 24" xfId="1049"/>
    <cellStyle name="Currency 3" xfId="159"/>
    <cellStyle name="Currency 3 2" xfId="160"/>
    <cellStyle name="Currency 4" xfId="161"/>
    <cellStyle name="Currency 5" xfId="162"/>
    <cellStyle name="Currency 6" xfId="163"/>
    <cellStyle name="Currency 7" xfId="164"/>
    <cellStyle name="Currency 8" xfId="165"/>
    <cellStyle name="Currency 9" xfId="166"/>
    <cellStyle name="Currency0" xfId="167"/>
    <cellStyle name="Date" xfId="168"/>
    <cellStyle name="Emphasis 1" xfId="169"/>
    <cellStyle name="Emphasis 1 2" xfId="911"/>
    <cellStyle name="Emphasis 2" xfId="170"/>
    <cellStyle name="Emphasis 2 2" xfId="912"/>
    <cellStyle name="Emphasis 3" xfId="171"/>
    <cellStyle name="Entered" xfId="172"/>
    <cellStyle name="Entered 2" xfId="914"/>
    <cellStyle name="Explanatory Text 2" xfId="610"/>
    <cellStyle name="Explanatory Text 3" xfId="611"/>
    <cellStyle name="Explanatory Text 4" xfId="612"/>
    <cellStyle name="Explanatory Text 5" xfId="613"/>
    <cellStyle name="Explanatory Text 6" xfId="614"/>
    <cellStyle name="Explanatory Text 7" xfId="615"/>
    <cellStyle name="Explanatory Text 8" xfId="616"/>
    <cellStyle name="Explanatory Text 9" xfId="617"/>
    <cellStyle name="Fixed" xfId="173"/>
    <cellStyle name="Fixed3 - Style3" xfId="174"/>
    <cellStyle name="Good 10" xfId="915"/>
    <cellStyle name="Good 2" xfId="618"/>
    <cellStyle name="Good 3" xfId="619"/>
    <cellStyle name="Good 4" xfId="620"/>
    <cellStyle name="Good 5" xfId="621"/>
    <cellStyle name="Good 6" xfId="622"/>
    <cellStyle name="Good 7" xfId="623"/>
    <cellStyle name="Good 8" xfId="624"/>
    <cellStyle name="Good 9" xfId="625"/>
    <cellStyle name="Grey" xfId="175"/>
    <cellStyle name="Header" xfId="176"/>
    <cellStyle name="Header1" xfId="177"/>
    <cellStyle name="Header2" xfId="178"/>
    <cellStyle name="Heading" xfId="179"/>
    <cellStyle name="Heading 1 10" xfId="916"/>
    <cellStyle name="Heading 1 2" xfId="626"/>
    <cellStyle name="Heading 1 3" xfId="627"/>
    <cellStyle name="Heading 1 4" xfId="628"/>
    <cellStyle name="Heading 1 5" xfId="629"/>
    <cellStyle name="Heading 1 6" xfId="630"/>
    <cellStyle name="Heading 1 7" xfId="631"/>
    <cellStyle name="Heading 1 8" xfId="632"/>
    <cellStyle name="Heading 1 9" xfId="633"/>
    <cellStyle name="Heading 2 10" xfId="917"/>
    <cellStyle name="Heading 2 2" xfId="634"/>
    <cellStyle name="Heading 2 3" xfId="635"/>
    <cellStyle name="Heading 2 4" xfId="636"/>
    <cellStyle name="Heading 2 5" xfId="637"/>
    <cellStyle name="Heading 2 6" xfId="638"/>
    <cellStyle name="Heading 2 7" xfId="639"/>
    <cellStyle name="Heading 2 8" xfId="640"/>
    <cellStyle name="Heading 2 9" xfId="641"/>
    <cellStyle name="Heading 3 10" xfId="918"/>
    <cellStyle name="Heading 3 2" xfId="642"/>
    <cellStyle name="Heading 3 3" xfId="643"/>
    <cellStyle name="Heading 3 4" xfId="644"/>
    <cellStyle name="Heading 3 5" xfId="645"/>
    <cellStyle name="Heading 3 6" xfId="646"/>
    <cellStyle name="Heading 3 7" xfId="647"/>
    <cellStyle name="Heading 3 8" xfId="648"/>
    <cellStyle name="Heading 3 9" xfId="649"/>
    <cellStyle name="Heading 4 10" xfId="919"/>
    <cellStyle name="Heading 4 2" xfId="650"/>
    <cellStyle name="Heading 4 3" xfId="651"/>
    <cellStyle name="Heading 4 4" xfId="652"/>
    <cellStyle name="Heading 4 5" xfId="653"/>
    <cellStyle name="Heading 4 6" xfId="654"/>
    <cellStyle name="Heading 4 7" xfId="655"/>
    <cellStyle name="Heading 4 8" xfId="656"/>
    <cellStyle name="Heading 4 9" xfId="657"/>
    <cellStyle name="Heading1" xfId="180"/>
    <cellStyle name="Heading2" xfId="181"/>
    <cellStyle name="Hyperlink_Net of cust chrg" xfId="1050"/>
    <cellStyle name="Input [yellow]" xfId="182"/>
    <cellStyle name="Input 10" xfId="658"/>
    <cellStyle name="Input 11" xfId="659"/>
    <cellStyle name="Input 12" xfId="660"/>
    <cellStyle name="Input 13" xfId="661"/>
    <cellStyle name="Input 14" xfId="662"/>
    <cellStyle name="Input 15" xfId="663"/>
    <cellStyle name="Input 16" xfId="664"/>
    <cellStyle name="Input 17" xfId="809"/>
    <cellStyle name="Input 18" xfId="810"/>
    <cellStyle name="Input 19" xfId="811"/>
    <cellStyle name="Input 2" xfId="665"/>
    <cellStyle name="Input 20" xfId="812"/>
    <cellStyle name="Input 21" xfId="813"/>
    <cellStyle name="Input 22" xfId="814"/>
    <cellStyle name="Input 23" xfId="920"/>
    <cellStyle name="Input 24" xfId="978"/>
    <cellStyle name="Input 25" xfId="981"/>
    <cellStyle name="Input 26" xfId="980"/>
    <cellStyle name="Input 27" xfId="982"/>
    <cellStyle name="Input 28" xfId="979"/>
    <cellStyle name="Input 29" xfId="983"/>
    <cellStyle name="Input 3" xfId="666"/>
    <cellStyle name="Input 4" xfId="667"/>
    <cellStyle name="Input 5" xfId="668"/>
    <cellStyle name="Input 6" xfId="669"/>
    <cellStyle name="Input 7" xfId="670"/>
    <cellStyle name="Input 8" xfId="671"/>
    <cellStyle name="Input 9" xfId="672"/>
    <cellStyle name="Input Cells" xfId="183"/>
    <cellStyle name="Input Cells Percent" xfId="184"/>
    <cellStyle name="Lines" xfId="185"/>
    <cellStyle name="LINKED" xfId="186"/>
    <cellStyle name="Linked Cell 10" xfId="921"/>
    <cellStyle name="Linked Cell 2" xfId="673"/>
    <cellStyle name="Linked Cell 3" xfId="674"/>
    <cellStyle name="Linked Cell 4" xfId="675"/>
    <cellStyle name="Linked Cell 5" xfId="676"/>
    <cellStyle name="Linked Cell 6" xfId="677"/>
    <cellStyle name="Linked Cell 7" xfId="678"/>
    <cellStyle name="Linked Cell 8" xfId="679"/>
    <cellStyle name="Linked Cell 9" xfId="680"/>
    <cellStyle name="modified border" xfId="187"/>
    <cellStyle name="modified border1" xfId="188"/>
    <cellStyle name="Neutral 10" xfId="922"/>
    <cellStyle name="Neutral 2" xfId="681"/>
    <cellStyle name="Neutral 3" xfId="682"/>
    <cellStyle name="Neutral 4" xfId="683"/>
    <cellStyle name="Neutral 5" xfId="684"/>
    <cellStyle name="Neutral 6" xfId="685"/>
    <cellStyle name="Neutral 7" xfId="686"/>
    <cellStyle name="Neutral 8" xfId="687"/>
    <cellStyle name="Neutral 9" xfId="688"/>
    <cellStyle name="no dec" xfId="189"/>
    <cellStyle name="Normal" xfId="0" builtinId="0"/>
    <cellStyle name="Normal - Style1" xfId="190"/>
    <cellStyle name="Normal - Style1 2" xfId="815"/>
    <cellStyle name="Normal 10" xfId="191"/>
    <cellStyle name="Normal 10 2" xfId="816"/>
    <cellStyle name="Normal 11" xfId="192"/>
    <cellStyle name="Normal 11 2" xfId="193"/>
    <cellStyle name="Normal 12" xfId="194"/>
    <cellStyle name="Normal 12 2" xfId="817"/>
    <cellStyle name="Normal 13" xfId="195"/>
    <cellStyle name="Normal 13 2" xfId="818"/>
    <cellStyle name="Normal 14" xfId="196"/>
    <cellStyle name="Normal 15" xfId="197"/>
    <cellStyle name="Normal 16" xfId="198"/>
    <cellStyle name="Normal 17" xfId="199"/>
    <cellStyle name="Normal 18" xfId="200"/>
    <cellStyle name="Normal 19" xfId="201"/>
    <cellStyle name="Normal 2" xfId="202"/>
    <cellStyle name="Normal 2 2" xfId="203"/>
    <cellStyle name="Normal 2 2 2" xfId="204"/>
    <cellStyle name="Normal 2 2 3" xfId="205"/>
    <cellStyle name="Normal 2 3" xfId="206"/>
    <cellStyle name="Normal 2 4" xfId="207"/>
    <cellStyle name="Normal 2 5" xfId="208"/>
    <cellStyle name="Normal 2 6" xfId="209"/>
    <cellStyle name="Normal 2 7" xfId="210"/>
    <cellStyle name="Normal 2 8" xfId="819"/>
    <cellStyle name="Normal 2_Allocation Method - Working File" xfId="211"/>
    <cellStyle name="Normal 20" xfId="212"/>
    <cellStyle name="Normal 21" xfId="213"/>
    <cellStyle name="Normal 22" xfId="214"/>
    <cellStyle name="Normal 23" xfId="215"/>
    <cellStyle name="Normal 24" xfId="216"/>
    <cellStyle name="Normal 25" xfId="217"/>
    <cellStyle name="Normal 26" xfId="218"/>
    <cellStyle name="Normal 27" xfId="219"/>
    <cellStyle name="Normal 27 2" xfId="1051"/>
    <cellStyle name="Normal 28" xfId="220"/>
    <cellStyle name="Normal 29" xfId="221"/>
    <cellStyle name="Normal 3" xfId="222"/>
    <cellStyle name="Normal 3 2" xfId="223"/>
    <cellStyle name="Normal 3 3" xfId="224"/>
    <cellStyle name="Normal 3 4" xfId="225"/>
    <cellStyle name="Normal 3 5" xfId="226"/>
    <cellStyle name="Normal 3 6" xfId="820"/>
    <cellStyle name="Normal 3_Net Classified Plant" xfId="227"/>
    <cellStyle name="Normal 30" xfId="228"/>
    <cellStyle name="Normal 31" xfId="229"/>
    <cellStyle name="Normal 32" xfId="230"/>
    <cellStyle name="Normal 33" xfId="231"/>
    <cellStyle name="Normal 34" xfId="351"/>
    <cellStyle name="Normal 35" xfId="876"/>
    <cellStyle name="Normal 35 2" xfId="880"/>
    <cellStyle name="Normal 36" xfId="879"/>
    <cellStyle name="Normal 37" xfId="881"/>
    <cellStyle name="Normal 38" xfId="882"/>
    <cellStyle name="Normal 39" xfId="968"/>
    <cellStyle name="Normal 4" xfId="232"/>
    <cellStyle name="Normal 4 2" xfId="233"/>
    <cellStyle name="Normal 4 3" xfId="821"/>
    <cellStyle name="Normal 4_Net Classified Plant" xfId="234"/>
    <cellStyle name="Normal 40" xfId="995"/>
    <cellStyle name="Normal 41" xfId="999"/>
    <cellStyle name="Normal 42" xfId="1005"/>
    <cellStyle name="Normal 43" xfId="1008"/>
    <cellStyle name="Normal 44" xfId="1011"/>
    <cellStyle name="Normal 45" xfId="1013"/>
    <cellStyle name="Normal 46" xfId="1015"/>
    <cellStyle name="Normal 5" xfId="235"/>
    <cellStyle name="Normal 5 2" xfId="822"/>
    <cellStyle name="Normal 6" xfId="236"/>
    <cellStyle name="Normal 6 2" xfId="823"/>
    <cellStyle name="Normal 7" xfId="237"/>
    <cellStyle name="Normal 7 2" xfId="824"/>
    <cellStyle name="Normal 8" xfId="238"/>
    <cellStyle name="Normal 8 2" xfId="239"/>
    <cellStyle name="Normal 9" xfId="240"/>
    <cellStyle name="Normal 9 2" xfId="825"/>
    <cellStyle name="Normal_Monthly" xfId="241"/>
    <cellStyle name="Normal_Monthly 2" xfId="1016"/>
    <cellStyle name="Normal_Year To Date" xfId="242"/>
    <cellStyle name="Note 10" xfId="243"/>
    <cellStyle name="Note 10 2" xfId="826"/>
    <cellStyle name="Note 11" xfId="244"/>
    <cellStyle name="Note 11 2" xfId="827"/>
    <cellStyle name="Note 12" xfId="245"/>
    <cellStyle name="Note 12 2" xfId="828"/>
    <cellStyle name="Note 13" xfId="829"/>
    <cellStyle name="Note 14" xfId="926"/>
    <cellStyle name="Note 2" xfId="246"/>
    <cellStyle name="Note 2 2" xfId="830"/>
    <cellStyle name="Note 3" xfId="247"/>
    <cellStyle name="Note 3 2" xfId="831"/>
    <cellStyle name="Note 4" xfId="248"/>
    <cellStyle name="Note 4 2" xfId="832"/>
    <cellStyle name="Note 5" xfId="249"/>
    <cellStyle name="Note 5 2" xfId="833"/>
    <cellStyle name="Note 6" xfId="250"/>
    <cellStyle name="Note 6 2" xfId="834"/>
    <cellStyle name="Note 7" xfId="251"/>
    <cellStyle name="Note 7 2" xfId="835"/>
    <cellStyle name="Note 8" xfId="252"/>
    <cellStyle name="Note 8 2" xfId="836"/>
    <cellStyle name="Note 9" xfId="253"/>
    <cellStyle name="Note 9 2" xfId="837"/>
    <cellStyle name="Output 10" xfId="927"/>
    <cellStyle name="Output 2" xfId="689"/>
    <cellStyle name="Output 3" xfId="690"/>
    <cellStyle name="Output 4" xfId="691"/>
    <cellStyle name="Output 5" xfId="692"/>
    <cellStyle name="Output 6" xfId="693"/>
    <cellStyle name="Output 7" xfId="694"/>
    <cellStyle name="Output 8" xfId="695"/>
    <cellStyle name="Output 9" xfId="696"/>
    <cellStyle name="Percen - Style1" xfId="254"/>
    <cellStyle name="Percen - Style2" xfId="255"/>
    <cellStyle name="Percen - Style3" xfId="256"/>
    <cellStyle name="Percent (0)" xfId="257"/>
    <cellStyle name="Percent [2]" xfId="258"/>
    <cellStyle name="Percent 10" xfId="838"/>
    <cellStyle name="Percent 11" xfId="1052"/>
    <cellStyle name="Percent 2" xfId="259"/>
    <cellStyle name="Percent 3" xfId="260"/>
    <cellStyle name="Percent 3 2" xfId="261"/>
    <cellStyle name="Percent 4" xfId="262"/>
    <cellStyle name="Percent 5" xfId="263"/>
    <cellStyle name="Percent 6" xfId="264"/>
    <cellStyle name="Percent 7" xfId="265"/>
    <cellStyle name="Percent 8" xfId="266"/>
    <cellStyle name="Percent 9" xfId="267"/>
    <cellStyle name="Percent 9 2" xfId="1053"/>
    <cellStyle name="Processing" xfId="268"/>
    <cellStyle name="PSChar" xfId="269"/>
    <cellStyle name="PSDate" xfId="270"/>
    <cellStyle name="PSDec" xfId="271"/>
    <cellStyle name="PSHeading" xfId="272"/>
    <cellStyle name="PSInt" xfId="273"/>
    <cellStyle name="PSSpacer" xfId="274"/>
    <cellStyle name="purple - Style8" xfId="275"/>
    <cellStyle name="RED" xfId="276"/>
    <cellStyle name="Red - Style7" xfId="277"/>
    <cellStyle name="Report" xfId="278"/>
    <cellStyle name="Report Bar" xfId="279"/>
    <cellStyle name="Report Heading" xfId="280"/>
    <cellStyle name="Report Percent" xfId="281"/>
    <cellStyle name="Report Unit Cost" xfId="282"/>
    <cellStyle name="Reports" xfId="283"/>
    <cellStyle name="Reports Total" xfId="284"/>
    <cellStyle name="Reports Unit Cost Total" xfId="285"/>
    <cellStyle name="RevList" xfId="286"/>
    <cellStyle name="round100" xfId="287"/>
    <cellStyle name="SAPBEXaggData" xfId="288"/>
    <cellStyle name="SAPBEXaggData 2" xfId="839"/>
    <cellStyle name="SAPBEXaggData 3" xfId="928"/>
    <cellStyle name="SAPBEXaggDataEmph" xfId="289"/>
    <cellStyle name="SAPBEXaggDataEmph 2" xfId="840"/>
    <cellStyle name="SAPBEXaggDataEmph 3" xfId="929"/>
    <cellStyle name="SAPBEXaggItem" xfId="290"/>
    <cellStyle name="SAPBEXaggItem 2" xfId="841"/>
    <cellStyle name="SAPBEXaggItem 3" xfId="930"/>
    <cellStyle name="SAPBEXaggItemX" xfId="291"/>
    <cellStyle name="SAPBEXaggItemX 2" xfId="842"/>
    <cellStyle name="SAPBEXaggItemX 3" xfId="931"/>
    <cellStyle name="SAPBEXchaText" xfId="292"/>
    <cellStyle name="SAPBEXchaText 2" xfId="293"/>
    <cellStyle name="SAPBEXchaText 3" xfId="843"/>
    <cellStyle name="SAPBEXchaText 4" xfId="932"/>
    <cellStyle name="SAPBEXexcBad7" xfId="294"/>
    <cellStyle name="SAPBEXexcBad7 2" xfId="844"/>
    <cellStyle name="SAPBEXexcBad7 3" xfId="933"/>
    <cellStyle name="SAPBEXexcBad8" xfId="295"/>
    <cellStyle name="SAPBEXexcBad8 2" xfId="845"/>
    <cellStyle name="SAPBEXexcBad8 3" xfId="934"/>
    <cellStyle name="SAPBEXexcBad9" xfId="296"/>
    <cellStyle name="SAPBEXexcBad9 2" xfId="846"/>
    <cellStyle name="SAPBEXexcBad9 3" xfId="935"/>
    <cellStyle name="SAPBEXexcCritical4" xfId="297"/>
    <cellStyle name="SAPBEXexcCritical4 2" xfId="847"/>
    <cellStyle name="SAPBEXexcCritical4 3" xfId="936"/>
    <cellStyle name="SAPBEXexcCritical5" xfId="298"/>
    <cellStyle name="SAPBEXexcCritical5 2" xfId="848"/>
    <cellStyle name="SAPBEXexcCritical5 3" xfId="937"/>
    <cellStyle name="SAPBEXexcCritical6" xfId="299"/>
    <cellStyle name="SAPBEXexcCritical6 2" xfId="849"/>
    <cellStyle name="SAPBEXexcCritical6 3" xfId="938"/>
    <cellStyle name="SAPBEXexcGood1" xfId="300"/>
    <cellStyle name="SAPBEXexcGood1 2" xfId="850"/>
    <cellStyle name="SAPBEXexcGood1 3" xfId="939"/>
    <cellStyle name="SAPBEXexcGood2" xfId="301"/>
    <cellStyle name="SAPBEXexcGood2 2" xfId="851"/>
    <cellStyle name="SAPBEXexcGood2 3" xfId="940"/>
    <cellStyle name="SAPBEXexcGood3" xfId="302"/>
    <cellStyle name="SAPBEXexcGood3 2" xfId="852"/>
    <cellStyle name="SAPBEXexcGood3 3" xfId="941"/>
    <cellStyle name="SAPBEXfilterDrill" xfId="303"/>
    <cellStyle name="SAPBEXfilterDrill 2" xfId="853"/>
    <cellStyle name="SAPBEXfilterDrill 3" xfId="942"/>
    <cellStyle name="SAPBEXfilterItem" xfId="304"/>
    <cellStyle name="SAPBEXfilterItem 2" xfId="854"/>
    <cellStyle name="SAPBEXfilterItem 3" xfId="943"/>
    <cellStyle name="SAPBEXfilterText" xfId="305"/>
    <cellStyle name="SAPBEXfilterText 2" xfId="944"/>
    <cellStyle name="SAPBEXformats" xfId="306"/>
    <cellStyle name="SAPBEXformats 2" xfId="855"/>
    <cellStyle name="SAPBEXformats 3" xfId="945"/>
    <cellStyle name="SAPBEXheaderItem" xfId="307"/>
    <cellStyle name="SAPBEXheaderItem 2" xfId="856"/>
    <cellStyle name="SAPBEXheaderItem 3" xfId="946"/>
    <cellStyle name="SAPBEXheaderText" xfId="308"/>
    <cellStyle name="SAPBEXheaderText 2" xfId="857"/>
    <cellStyle name="SAPBEXheaderText 3" xfId="947"/>
    <cellStyle name="SAPBEXHLevel0" xfId="309"/>
    <cellStyle name="SAPBEXHLevel0 2" xfId="858"/>
    <cellStyle name="SAPBEXHLevel0 3" xfId="948"/>
    <cellStyle name="SAPBEXHLevel0X" xfId="310"/>
    <cellStyle name="SAPBEXHLevel0X 2" xfId="859"/>
    <cellStyle name="SAPBEXHLevel0X 3" xfId="949"/>
    <cellStyle name="SAPBEXHLevel1" xfId="311"/>
    <cellStyle name="SAPBEXHLevel1 2" xfId="860"/>
    <cellStyle name="SAPBEXHLevel1 3" xfId="950"/>
    <cellStyle name="SAPBEXHLevel1X" xfId="312"/>
    <cellStyle name="SAPBEXHLevel1X 2" xfId="861"/>
    <cellStyle name="SAPBEXHLevel1X 3" xfId="951"/>
    <cellStyle name="SAPBEXHLevel2" xfId="313"/>
    <cellStyle name="SAPBEXHLevel2 2" xfId="862"/>
    <cellStyle name="SAPBEXHLevel2 3" xfId="952"/>
    <cellStyle name="SAPBEXHLevel2X" xfId="314"/>
    <cellStyle name="SAPBEXHLevel2X 2" xfId="863"/>
    <cellStyle name="SAPBEXHLevel2X 3" xfId="953"/>
    <cellStyle name="SAPBEXHLevel3" xfId="315"/>
    <cellStyle name="SAPBEXHLevel3 2" xfId="864"/>
    <cellStyle name="SAPBEXHLevel3 3" xfId="954"/>
    <cellStyle name="SAPBEXHLevel3X" xfId="316"/>
    <cellStyle name="SAPBEXHLevel3X 2" xfId="865"/>
    <cellStyle name="SAPBEXHLevel3X 3" xfId="955"/>
    <cellStyle name="SAPBEXinputData" xfId="317"/>
    <cellStyle name="SAPBEXinputData 2" xfId="956"/>
    <cellStyle name="SAPBEXItemHeader" xfId="318"/>
    <cellStyle name="SAPBEXresData" xfId="319"/>
    <cellStyle name="SAPBEXresData 2" xfId="866"/>
    <cellStyle name="SAPBEXresData 3" xfId="957"/>
    <cellStyle name="SAPBEXresDataEmph" xfId="320"/>
    <cellStyle name="SAPBEXresDataEmph 2" xfId="867"/>
    <cellStyle name="SAPBEXresDataEmph 3" xfId="958"/>
    <cellStyle name="SAPBEXresItem" xfId="321"/>
    <cellStyle name="SAPBEXresItem 2" xfId="868"/>
    <cellStyle name="SAPBEXresItem 3" xfId="959"/>
    <cellStyle name="SAPBEXresItemX" xfId="322"/>
    <cellStyle name="SAPBEXresItemX 2" xfId="869"/>
    <cellStyle name="SAPBEXresItemX 3" xfId="960"/>
    <cellStyle name="SAPBEXstdData" xfId="323"/>
    <cellStyle name="SAPBEXstdData 2" xfId="870"/>
    <cellStyle name="SAPBEXstdData 3" xfId="961"/>
    <cellStyle name="SAPBEXstdDataEmph" xfId="324"/>
    <cellStyle name="SAPBEXstdDataEmph 2" xfId="871"/>
    <cellStyle name="SAPBEXstdDataEmph 3" xfId="962"/>
    <cellStyle name="SAPBEXstdItem" xfId="325"/>
    <cellStyle name="SAPBEXstdItem 2" xfId="872"/>
    <cellStyle name="SAPBEXstdItem 3" xfId="963"/>
    <cellStyle name="SAPBEXstdItemX" xfId="326"/>
    <cellStyle name="SAPBEXstdItemX 2" xfId="873"/>
    <cellStyle name="SAPBEXstdItemX 3" xfId="964"/>
    <cellStyle name="SAPBEXtitle" xfId="327"/>
    <cellStyle name="SAPBEXtitle 2" xfId="874"/>
    <cellStyle name="SAPBEXtitle 3" xfId="965"/>
    <cellStyle name="SAPBEXunassignedItem" xfId="328"/>
    <cellStyle name="SAPBEXundefined" xfId="329"/>
    <cellStyle name="SAPBEXundefined 2" xfId="875"/>
    <cellStyle name="SAPBEXundefined 3" xfId="967"/>
    <cellStyle name="SAPBorder" xfId="1017"/>
    <cellStyle name="SAPDataCell" xfId="1018"/>
    <cellStyle name="SAPDataTotalCell" xfId="1019"/>
    <cellStyle name="SAPDimensionCell" xfId="1020"/>
    <cellStyle name="SAPEditableDataCell" xfId="1021"/>
    <cellStyle name="SAPEditableDataTotalCell" xfId="1022"/>
    <cellStyle name="SAPEmphasized" xfId="1023"/>
    <cellStyle name="SAPEmphasizedTotal" xfId="1024"/>
    <cellStyle name="SAPExceptionLevel1" xfId="1025"/>
    <cellStyle name="SAPExceptionLevel2" xfId="1026"/>
    <cellStyle name="SAPExceptionLevel3" xfId="1027"/>
    <cellStyle name="SAPExceptionLevel4" xfId="1028"/>
    <cellStyle name="SAPExceptionLevel5" xfId="1029"/>
    <cellStyle name="SAPExceptionLevel6" xfId="1030"/>
    <cellStyle name="SAPExceptionLevel7" xfId="1031"/>
    <cellStyle name="SAPExceptionLevel8" xfId="1032"/>
    <cellStyle name="SAPExceptionLevel9" xfId="1033"/>
    <cellStyle name="SAPHierarchyCell0" xfId="1034"/>
    <cellStyle name="SAPHierarchyCell1" xfId="1035"/>
    <cellStyle name="SAPHierarchyCell2" xfId="1036"/>
    <cellStyle name="SAPHierarchyCell3" xfId="1037"/>
    <cellStyle name="SAPHierarchyCell4" xfId="1038"/>
    <cellStyle name="SAPLockedDataCell" xfId="1039"/>
    <cellStyle name="SAPLockedDataTotalCell" xfId="1040"/>
    <cellStyle name="SAPMemberCell" xfId="1041"/>
    <cellStyle name="SAPMemberTotalCell" xfId="1042"/>
    <cellStyle name="SAPReadonlyDataCell" xfId="1043"/>
    <cellStyle name="SAPReadonlyDataTotalCell" xfId="1044"/>
    <cellStyle name="shade" xfId="330"/>
    <cellStyle name="Sheet Title" xfId="331"/>
    <cellStyle name="StmtTtl1" xfId="332"/>
    <cellStyle name="StmtTtl2" xfId="333"/>
    <cellStyle name="STYL1 - Style1" xfId="334"/>
    <cellStyle name="Style 1" xfId="335"/>
    <cellStyle name="Style 1 2" xfId="336"/>
    <cellStyle name="Style 1 3" xfId="337"/>
    <cellStyle name="Style 1 3 2" xfId="338"/>
    <cellStyle name="Style 1 3 2 2" xfId="339"/>
    <cellStyle name="Style 1 3 3" xfId="340"/>
    <cellStyle name="Style 1 3 4" xfId="341"/>
    <cellStyle name="Style 1 4" xfId="342"/>
    <cellStyle name="Subtotal" xfId="343"/>
    <cellStyle name="Sub-total" xfId="344"/>
    <cellStyle name="taples Plaza" xfId="345"/>
    <cellStyle name="Tickmark" xfId="346"/>
    <cellStyle name="Title 2" xfId="697"/>
    <cellStyle name="Title 3" xfId="698"/>
    <cellStyle name="Title 4" xfId="699"/>
    <cellStyle name="Title 5" xfId="700"/>
    <cellStyle name="Title 6" xfId="701"/>
    <cellStyle name="Title 7" xfId="702"/>
    <cellStyle name="Title 8" xfId="703"/>
    <cellStyle name="Title 9" xfId="704"/>
    <cellStyle name="Title: Major" xfId="347"/>
    <cellStyle name="Title: Minor" xfId="348"/>
    <cellStyle name="Title: Worksheet" xfId="349"/>
    <cellStyle name="Total 10" xfId="969"/>
    <cellStyle name="Total 2" xfId="705"/>
    <cellStyle name="Total 3" xfId="706"/>
    <cellStyle name="Total 4" xfId="707"/>
    <cellStyle name="Total 5" xfId="708"/>
    <cellStyle name="Total 6" xfId="709"/>
    <cellStyle name="Total 7" xfId="710"/>
    <cellStyle name="Total 8" xfId="711"/>
    <cellStyle name="Total 9" xfId="712"/>
    <cellStyle name="Total4 - Style4" xfId="350"/>
    <cellStyle name="Warning Text 10" xfId="970"/>
    <cellStyle name="Warning Text 2" xfId="713"/>
    <cellStyle name="Warning Text 3" xfId="714"/>
    <cellStyle name="Warning Text 4" xfId="715"/>
    <cellStyle name="Warning Text 5" xfId="716"/>
    <cellStyle name="Warning Text 6" xfId="717"/>
    <cellStyle name="Warning Text 7" xfId="718"/>
    <cellStyle name="Warning Text 8" xfId="719"/>
    <cellStyle name="Warning Text 9" xfId="720"/>
  </cellStyles>
  <dxfs count="8">
    <dxf>
      <border>
        <bottom style="thin">
          <color indexed="64"/>
        </bottom>
      </border>
    </dxf>
    <dxf>
      <fill>
        <patternFill>
          <bgColor indexed="45"/>
        </patternFill>
      </fill>
    </dxf>
    <dxf>
      <border>
        <bottom style="thin">
          <color indexed="64"/>
        </bottom>
      </border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ont>
        <condense val="0"/>
        <extend val="0"/>
        <color indexed="60"/>
      </font>
      <fill>
        <patternFill>
          <bgColor indexed="60"/>
        </patternFill>
      </fill>
    </dxf>
    <dxf>
      <fill>
        <patternFill>
          <bgColor indexed="6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5.01E%20&amp;%205.01G%20Income%20Statement%2017GR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ated"/>
      <sheetName val="Unallocated Summary"/>
      <sheetName val="Common by Account "/>
      <sheetName val="Detail"/>
      <sheetName val="UIP Summary"/>
      <sheetName val="Reclass"/>
      <sheetName val="allocation factors"/>
    </sheetNames>
    <sheetDataSet>
      <sheetData sheetId="0">
        <row r="10">
          <cell r="B10">
            <v>324382.2</v>
          </cell>
        </row>
        <row r="11">
          <cell r="B11">
            <v>201125741.739999</v>
          </cell>
        </row>
        <row r="12">
          <cell r="B12">
            <v>47841338.950000003</v>
          </cell>
        </row>
        <row r="13">
          <cell r="B13">
            <v>2395339771.079999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2:P34"/>
  <sheetViews>
    <sheetView tabSelected="1" zoomScaleNormal="100" workbookViewId="0">
      <selection activeCell="C14" sqref="C14"/>
    </sheetView>
  </sheetViews>
  <sheetFormatPr defaultColWidth="9.109375" defaultRowHeight="13.8"/>
  <cols>
    <col min="1" max="1" width="5.5546875" style="2" customWidth="1"/>
    <col min="2" max="2" width="30" style="2" customWidth="1"/>
    <col min="3" max="3" width="12.5546875" style="2" bestFit="1" customWidth="1"/>
    <col min="4" max="4" width="16" style="2" customWidth="1"/>
    <col min="5" max="5" width="16.5546875" style="2" customWidth="1"/>
    <col min="6" max="6" width="14.6640625" style="2" customWidth="1"/>
    <col min="7" max="7" width="15.6640625" style="2" customWidth="1"/>
    <col min="8" max="8" width="15.33203125" style="2" customWidth="1"/>
    <col min="9" max="9" width="16" style="2" customWidth="1"/>
    <col min="10" max="15" width="9.109375" style="1"/>
    <col min="16" max="16" width="9.33203125" style="1" bestFit="1" customWidth="1"/>
    <col min="17" max="16384" width="9.109375" style="1"/>
  </cols>
  <sheetData>
    <row r="2" spans="1:9">
      <c r="I2" s="35"/>
    </row>
    <row r="3" spans="1:9" ht="14.4" thickBot="1">
      <c r="I3" s="35"/>
    </row>
    <row r="4" spans="1:9" ht="14.4" thickBot="1">
      <c r="A4" s="28"/>
      <c r="B4" s="28"/>
      <c r="C4" s="28"/>
      <c r="D4" s="28"/>
      <c r="E4" s="28"/>
      <c r="F4" s="28"/>
      <c r="G4" s="28"/>
      <c r="H4" s="28"/>
      <c r="I4" s="34" t="s">
        <v>250</v>
      </c>
    </row>
    <row r="5" spans="1:9">
      <c r="A5" s="33" t="s">
        <v>30</v>
      </c>
      <c r="B5" s="30"/>
      <c r="C5" s="30"/>
      <c r="D5" s="30"/>
      <c r="E5" s="30"/>
      <c r="F5" s="30"/>
      <c r="G5" s="30"/>
      <c r="H5" s="30"/>
      <c r="I5" s="30"/>
    </row>
    <row r="6" spans="1:9">
      <c r="A6" s="30" t="s">
        <v>29</v>
      </c>
      <c r="B6" s="30"/>
      <c r="C6" s="30"/>
      <c r="D6" s="30"/>
      <c r="E6" s="30"/>
      <c r="F6" s="30"/>
      <c r="G6" s="30"/>
      <c r="H6" s="32"/>
      <c r="I6" s="32"/>
    </row>
    <row r="7" spans="1:9">
      <c r="A7" s="47" t="s">
        <v>248</v>
      </c>
      <c r="B7" s="30"/>
      <c r="C7" s="30"/>
      <c r="D7" s="30"/>
      <c r="E7" s="30"/>
      <c r="F7" s="30"/>
      <c r="G7" s="30"/>
      <c r="H7" s="31"/>
      <c r="I7" s="30"/>
    </row>
    <row r="8" spans="1:9">
      <c r="A8" s="30" t="s">
        <v>249</v>
      </c>
      <c r="B8" s="30"/>
      <c r="C8" s="30"/>
      <c r="D8" s="30"/>
      <c r="E8" s="30"/>
      <c r="F8" s="30"/>
      <c r="G8" s="30"/>
      <c r="H8" s="31"/>
      <c r="I8" s="30"/>
    </row>
    <row r="9" spans="1:9">
      <c r="A9" s="30"/>
      <c r="B9" s="30"/>
      <c r="C9" s="30"/>
      <c r="D9" s="30"/>
      <c r="E9" s="30"/>
      <c r="F9" s="30"/>
      <c r="G9" s="30"/>
      <c r="H9" s="27" t="s">
        <v>24</v>
      </c>
      <c r="I9" s="30"/>
    </row>
    <row r="10" spans="1:9">
      <c r="A10" s="29"/>
      <c r="B10" s="28"/>
      <c r="C10" s="27"/>
      <c r="D10" s="27"/>
      <c r="E10" s="27" t="s">
        <v>27</v>
      </c>
      <c r="F10" s="27" t="s">
        <v>28</v>
      </c>
      <c r="G10" s="27" t="s">
        <v>27</v>
      </c>
      <c r="H10" s="25" t="s">
        <v>15</v>
      </c>
      <c r="I10" s="27" t="s">
        <v>26</v>
      </c>
    </row>
    <row r="11" spans="1:9">
      <c r="A11" s="27" t="s">
        <v>25</v>
      </c>
      <c r="B11" s="28"/>
      <c r="C11" s="27" t="s">
        <v>24</v>
      </c>
      <c r="D11" s="27" t="s">
        <v>23</v>
      </c>
      <c r="E11" s="27" t="s">
        <v>21</v>
      </c>
      <c r="F11" s="27" t="s">
        <v>22</v>
      </c>
      <c r="G11" s="27" t="s">
        <v>21</v>
      </c>
      <c r="H11" s="27" t="s">
        <v>20</v>
      </c>
      <c r="I11" s="27" t="s">
        <v>19</v>
      </c>
    </row>
    <row r="12" spans="1:9">
      <c r="A12" s="26" t="s">
        <v>18</v>
      </c>
      <c r="B12" s="26" t="s">
        <v>17</v>
      </c>
      <c r="C12" s="26" t="s">
        <v>16</v>
      </c>
      <c r="D12" s="26" t="s">
        <v>15</v>
      </c>
      <c r="E12" s="26" t="s">
        <v>14</v>
      </c>
      <c r="F12" s="26" t="s">
        <v>13</v>
      </c>
      <c r="G12" s="26" t="s">
        <v>12</v>
      </c>
      <c r="H12" s="26" t="s">
        <v>11</v>
      </c>
      <c r="I12" s="26" t="s">
        <v>10</v>
      </c>
    </row>
    <row r="13" spans="1:9">
      <c r="A13" s="25"/>
      <c r="B13" s="25" t="s">
        <v>9</v>
      </c>
      <c r="C13" s="25" t="s">
        <v>177</v>
      </c>
      <c r="D13" s="25" t="s">
        <v>178</v>
      </c>
      <c r="E13" s="25" t="s">
        <v>178</v>
      </c>
      <c r="F13" s="25" t="s">
        <v>178</v>
      </c>
      <c r="G13" s="25" t="s">
        <v>178</v>
      </c>
      <c r="H13" s="25" t="s">
        <v>178</v>
      </c>
      <c r="I13" s="25"/>
    </row>
    <row r="14" spans="1:9">
      <c r="A14" s="4">
        <v>1</v>
      </c>
      <c r="B14" s="5" t="s">
        <v>253</v>
      </c>
      <c r="C14" s="21">
        <f>'3-YR AVERAGE-ELEC'!B15</f>
        <v>13270215.639999984</v>
      </c>
      <c r="D14" s="21">
        <f>'3-YR AVERAGE-ELEC'!C15</f>
        <v>2127321374.8900001</v>
      </c>
      <c r="E14" s="21">
        <f>'3-YR AVERAGE-ELEC'!D15</f>
        <v>29723813.52</v>
      </c>
      <c r="F14" s="21">
        <f>'3-YR AVERAGE-ELEC'!E15</f>
        <v>3626759.2399999974</v>
      </c>
      <c r="G14" s="21">
        <f>'3-YR AVERAGE-ELEC'!F15</f>
        <v>352508.76</v>
      </c>
      <c r="H14" s="18">
        <f>D14-E14-F14-G14</f>
        <v>2093618293.3700001</v>
      </c>
      <c r="I14" s="24">
        <f>ROUND(C14/H14,6)</f>
        <v>6.3379999999999999E-3</v>
      </c>
    </row>
    <row r="15" spans="1:9">
      <c r="A15" s="4">
        <f t="shared" ref="A15:A31" si="0">A14+1</f>
        <v>2</v>
      </c>
      <c r="B15" s="205" t="s">
        <v>254</v>
      </c>
      <c r="C15" s="305">
        <f>'3-YR AVERAGE-ELEC'!B17</f>
        <v>13381338.190000001</v>
      </c>
      <c r="D15" s="305">
        <f>'3-YR AVERAGE-ELEC'!C17</f>
        <v>2006366630.26</v>
      </c>
      <c r="E15" s="305">
        <f>'3-YR AVERAGE-ELEC'!D17</f>
        <v>33059229.91</v>
      </c>
      <c r="F15" s="305">
        <f>'3-YR AVERAGE-ELEC'!E17</f>
        <v>65827878.809999995</v>
      </c>
      <c r="G15" s="305">
        <f>'3-YR AVERAGE-ELEC'!F17</f>
        <v>321888.03000000003</v>
      </c>
      <c r="H15" s="305">
        <f>D15-E15-F15-G15</f>
        <v>1907157633.51</v>
      </c>
      <c r="I15" s="24">
        <f>ROUND(C15/H15,6)</f>
        <v>7.0159999999999997E-3</v>
      </c>
    </row>
    <row r="16" spans="1:9">
      <c r="A16" s="4">
        <f t="shared" si="0"/>
        <v>3</v>
      </c>
      <c r="B16" s="205" t="s">
        <v>255</v>
      </c>
      <c r="C16" s="305">
        <f>'3-YR AVERAGE-ELEC'!B18</f>
        <v>17507852.960000001</v>
      </c>
      <c r="D16" s="305">
        <f>'3-YR AVERAGE-ELEC'!C18</f>
        <v>2204873602.5399995</v>
      </c>
      <c r="E16" s="305">
        <f>'3-YR AVERAGE-ELEC'!D18</f>
        <v>51568623.43</v>
      </c>
      <c r="F16" s="305">
        <f>'3-YR AVERAGE-ELEC'!E18</f>
        <v>-4047083.2700000033</v>
      </c>
      <c r="G16" s="305">
        <f>'3-YR AVERAGE-ELEC'!F18</f>
        <v>323282.82</v>
      </c>
      <c r="H16" s="305">
        <f>D16-E16-F16-G16</f>
        <v>2157028779.5599995</v>
      </c>
      <c r="I16" s="24">
        <f>ROUND(C16/H16,6)</f>
        <v>8.1169999999999992E-3</v>
      </c>
    </row>
    <row r="17" spans="1:9">
      <c r="A17" s="4">
        <f t="shared" si="0"/>
        <v>4</v>
      </c>
      <c r="B17" s="23" t="s">
        <v>8</v>
      </c>
      <c r="C17" s="21"/>
      <c r="D17" s="18"/>
      <c r="E17" s="18"/>
      <c r="F17" s="18"/>
      <c r="G17" s="18"/>
      <c r="H17" s="18"/>
      <c r="I17" s="22"/>
    </row>
    <row r="18" spans="1:9">
      <c r="A18" s="4">
        <f t="shared" si="0"/>
        <v>5</v>
      </c>
      <c r="B18" s="19" t="s">
        <v>7</v>
      </c>
      <c r="C18" s="21"/>
      <c r="D18" s="21"/>
      <c r="E18" s="21"/>
      <c r="F18" s="21"/>
      <c r="G18" s="21"/>
      <c r="H18" s="21"/>
      <c r="I18" s="20">
        <f>ROUND(SUM(I14:I16)/3,6)</f>
        <v>7.1570000000000002E-3</v>
      </c>
    </row>
    <row r="19" spans="1:9">
      <c r="A19" s="4">
        <f t="shared" si="0"/>
        <v>6</v>
      </c>
    </row>
    <row r="20" spans="1:9">
      <c r="A20" s="4">
        <f t="shared" si="0"/>
        <v>7</v>
      </c>
      <c r="B20" s="19" t="s">
        <v>252</v>
      </c>
      <c r="C20" s="9"/>
      <c r="D20" s="18">
        <f ca="1">[2]Allocated!$B$13</f>
        <v>2395339771.079999</v>
      </c>
      <c r="E20" s="18">
        <f ca="1">[2]Allocated!$B$11</f>
        <v>201125741.739999</v>
      </c>
      <c r="F20" s="18">
        <f ca="1">[2]Allocated!$B$12</f>
        <v>47841338.950000003</v>
      </c>
      <c r="G20" s="18">
        <f ca="1">[2]Allocated!$B$10</f>
        <v>324382.2</v>
      </c>
      <c r="H20" s="18">
        <f ca="1">D20-E20-F20-G20</f>
        <v>2146048308.1900001</v>
      </c>
      <c r="I20" s="17"/>
    </row>
    <row r="21" spans="1:9">
      <c r="A21" s="4">
        <f t="shared" si="0"/>
        <v>8</v>
      </c>
      <c r="B21" s="14"/>
      <c r="C21" s="7"/>
      <c r="D21" s="16"/>
      <c r="E21" s="7"/>
      <c r="F21" s="7"/>
      <c r="G21" s="7"/>
      <c r="H21" s="304"/>
      <c r="I21" s="16"/>
    </row>
    <row r="22" spans="1:9">
      <c r="A22" s="4">
        <f t="shared" si="0"/>
        <v>9</v>
      </c>
      <c r="B22" s="303"/>
      <c r="C22" s="7"/>
      <c r="D22" s="16"/>
      <c r="E22" s="7"/>
      <c r="F22" s="7"/>
      <c r="G22" s="7"/>
      <c r="H22" s="7"/>
      <c r="I22" s="16"/>
    </row>
    <row r="23" spans="1:9">
      <c r="A23" s="4">
        <f t="shared" si="0"/>
        <v>10</v>
      </c>
      <c r="B23" s="14" t="s">
        <v>6</v>
      </c>
      <c r="C23" s="7"/>
      <c r="D23" s="7"/>
      <c r="E23" s="7"/>
      <c r="F23" s="7"/>
      <c r="G23" s="7"/>
      <c r="H23" s="15">
        <f>I18</f>
        <v>7.1570000000000002E-3</v>
      </c>
      <c r="I23" s="7"/>
    </row>
    <row r="24" spans="1:9">
      <c r="A24" s="4">
        <f t="shared" si="0"/>
        <v>11</v>
      </c>
      <c r="B24" s="14" t="s">
        <v>5</v>
      </c>
      <c r="C24" s="7"/>
      <c r="D24" s="7"/>
      <c r="E24" s="7"/>
      <c r="F24" s="7"/>
      <c r="G24" s="7"/>
      <c r="H24" s="9">
        <f ca="1">ROUND(H20*H23,0)</f>
        <v>15359268</v>
      </c>
      <c r="I24" s="7"/>
    </row>
    <row r="25" spans="1:9">
      <c r="A25" s="4">
        <f t="shared" si="0"/>
        <v>12</v>
      </c>
      <c r="B25" s="14"/>
      <c r="C25" s="7"/>
      <c r="D25" s="7"/>
      <c r="E25" s="7"/>
      <c r="F25" s="7"/>
      <c r="G25" s="7"/>
      <c r="H25" s="7"/>
      <c r="I25" s="7"/>
    </row>
    <row r="26" spans="1:9">
      <c r="A26" s="4">
        <f t="shared" si="0"/>
        <v>13</v>
      </c>
      <c r="B26" s="13" t="s">
        <v>4</v>
      </c>
      <c r="C26" s="7"/>
      <c r="D26" s="7"/>
      <c r="E26" s="12"/>
      <c r="F26" s="12"/>
      <c r="G26" s="7"/>
      <c r="H26" s="7">
        <f>'NetWriteoffs-Elec'!B14</f>
        <v>16407059.630000001</v>
      </c>
      <c r="I26" s="7"/>
    </row>
    <row r="27" spans="1:9">
      <c r="A27" s="4">
        <f t="shared" si="0"/>
        <v>14</v>
      </c>
      <c r="B27" s="11" t="s">
        <v>3</v>
      </c>
      <c r="C27" s="7"/>
      <c r="D27" s="7"/>
      <c r="E27" s="7"/>
      <c r="F27" s="7"/>
      <c r="G27" s="7"/>
      <c r="H27" s="10"/>
      <c r="I27" s="9">
        <f ca="1">ROUND(H24-H26,0)</f>
        <v>-1047792</v>
      </c>
    </row>
    <row r="28" spans="1:9">
      <c r="A28" s="4">
        <f t="shared" si="0"/>
        <v>15</v>
      </c>
      <c r="B28" s="8"/>
      <c r="C28" s="7"/>
      <c r="D28" s="7"/>
      <c r="E28" s="7"/>
      <c r="F28" s="7"/>
      <c r="G28" s="7"/>
      <c r="H28" s="7"/>
      <c r="I28" s="7"/>
    </row>
    <row r="29" spans="1:9">
      <c r="A29" s="4">
        <f t="shared" si="0"/>
        <v>16</v>
      </c>
      <c r="B29" s="5" t="s">
        <v>2</v>
      </c>
      <c r="C29" s="3"/>
      <c r="D29" s="3"/>
      <c r="E29" s="3"/>
      <c r="F29" s="3"/>
      <c r="G29" s="3"/>
      <c r="H29" s="3"/>
      <c r="I29" s="6">
        <f ca="1">-I27</f>
        <v>1047792</v>
      </c>
    </row>
    <row r="30" spans="1:9">
      <c r="A30" s="4">
        <f t="shared" si="0"/>
        <v>17</v>
      </c>
      <c r="B30" s="205" t="s">
        <v>1</v>
      </c>
      <c r="C30" s="3"/>
      <c r="D30" s="3"/>
      <c r="E30" s="3"/>
      <c r="F30" s="3"/>
      <c r="G30" s="3"/>
      <c r="H30" s="306">
        <v>0.21</v>
      </c>
      <c r="I30" s="307">
        <f ca="1">ROUND(-I27*H30,0)</f>
        <v>220036</v>
      </c>
    </row>
    <row r="31" spans="1:9" ht="14.4" thickBot="1">
      <c r="A31" s="4">
        <f t="shared" si="0"/>
        <v>18</v>
      </c>
      <c r="B31" s="205" t="s">
        <v>0</v>
      </c>
      <c r="C31" s="3"/>
      <c r="D31" s="3"/>
      <c r="E31" s="3"/>
      <c r="F31" s="3"/>
      <c r="G31" s="3"/>
      <c r="H31" s="3"/>
      <c r="I31" s="308">
        <f ca="1">I29-I30</f>
        <v>827756</v>
      </c>
    </row>
    <row r="32" spans="1:9" ht="14.4" thickTop="1"/>
    <row r="34" spans="16:16">
      <c r="P34" s="69"/>
    </row>
  </sheetData>
  <pageMargins left="0.56999999999999995" right="0.51" top="1" bottom="1" header="0.5" footer="0.5"/>
  <pageSetup scale="66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zoomScaleNormal="100" workbookViewId="0">
      <selection activeCell="B16" sqref="B16"/>
    </sheetView>
  </sheetViews>
  <sheetFormatPr defaultColWidth="8.88671875" defaultRowHeight="13.2" outlineLevelRow="2"/>
  <cols>
    <col min="1" max="1" width="10" style="254" bestFit="1" customWidth="1"/>
    <col min="2" max="2" width="14" style="254" bestFit="1" customWidth="1"/>
    <col min="3" max="3" width="22" style="254" bestFit="1" customWidth="1"/>
    <col min="4" max="4" width="17" style="254" bestFit="1" customWidth="1"/>
    <col min="5" max="5" width="14" style="254" bestFit="1" customWidth="1"/>
    <col min="6" max="6" width="10" style="254" bestFit="1" customWidth="1"/>
    <col min="7" max="7" width="28" style="254" bestFit="1" customWidth="1"/>
    <col min="8" max="8" width="14" style="254" bestFit="1" customWidth="1"/>
    <col min="9" max="16384" width="8.88671875" style="254"/>
  </cols>
  <sheetData>
    <row r="1" spans="1:8">
      <c r="A1" s="253" t="s">
        <v>212</v>
      </c>
    </row>
    <row r="2" spans="1:8">
      <c r="A2" s="253" t="s">
        <v>213</v>
      </c>
    </row>
    <row r="3" spans="1:8">
      <c r="A3" s="253" t="s">
        <v>214</v>
      </c>
    </row>
    <row r="4" spans="1:8">
      <c r="A4" s="255" t="s">
        <v>251</v>
      </c>
    </row>
    <row r="5" spans="1:8" ht="26.4">
      <c r="A5" s="256" t="s">
        <v>215</v>
      </c>
      <c r="B5" s="256" t="s">
        <v>216</v>
      </c>
      <c r="C5" s="256" t="s">
        <v>217</v>
      </c>
      <c r="D5" s="256" t="s">
        <v>218</v>
      </c>
      <c r="E5" s="257" t="s">
        <v>219</v>
      </c>
      <c r="F5" s="257" t="s">
        <v>220</v>
      </c>
      <c r="G5" s="256" t="s">
        <v>221</v>
      </c>
      <c r="H5" s="256" t="s">
        <v>222</v>
      </c>
    </row>
    <row r="6" spans="1:8" hidden="1" outlineLevel="2">
      <c r="A6" s="254" t="s">
        <v>223</v>
      </c>
      <c r="B6" s="254" t="s">
        <v>224</v>
      </c>
      <c r="C6" s="254" t="s">
        <v>225</v>
      </c>
      <c r="D6" s="258">
        <v>2500</v>
      </c>
      <c r="E6" s="254" t="s">
        <v>226</v>
      </c>
      <c r="F6" s="254" t="s">
        <v>227</v>
      </c>
      <c r="G6" s="254" t="s">
        <v>228</v>
      </c>
      <c r="H6" s="259">
        <v>41087</v>
      </c>
    </row>
    <row r="7" spans="1:8" hidden="1" outlineLevel="2">
      <c r="A7" s="254" t="s">
        <v>223</v>
      </c>
      <c r="B7" s="254" t="s">
        <v>224</v>
      </c>
      <c r="C7" s="254" t="s">
        <v>225</v>
      </c>
      <c r="D7" s="258">
        <v>35000</v>
      </c>
      <c r="E7" s="254" t="s">
        <v>229</v>
      </c>
      <c r="F7" s="254" t="s">
        <v>230</v>
      </c>
      <c r="G7" s="254" t="s">
        <v>231</v>
      </c>
      <c r="H7" s="259">
        <v>41067</v>
      </c>
    </row>
    <row r="8" spans="1:8" hidden="1" outlineLevel="2">
      <c r="A8" s="254" t="s">
        <v>223</v>
      </c>
      <c r="B8" s="254" t="s">
        <v>224</v>
      </c>
      <c r="C8" s="254" t="s">
        <v>225</v>
      </c>
      <c r="D8" s="258">
        <v>3750</v>
      </c>
      <c r="E8" s="254" t="s">
        <v>229</v>
      </c>
      <c r="F8" s="254" t="s">
        <v>224</v>
      </c>
      <c r="G8" s="254" t="s">
        <v>225</v>
      </c>
      <c r="H8" s="259">
        <v>41534</v>
      </c>
    </row>
    <row r="9" spans="1:8" hidden="1" outlineLevel="1" collapsed="1">
      <c r="A9" s="290" t="s">
        <v>223</v>
      </c>
      <c r="B9" s="290" t="s">
        <v>232</v>
      </c>
      <c r="C9" s="290" t="s">
        <v>61</v>
      </c>
      <c r="D9" s="291">
        <v>41250</v>
      </c>
      <c r="E9" s="290" t="s">
        <v>61</v>
      </c>
      <c r="F9" s="290" t="s">
        <v>61</v>
      </c>
      <c r="G9" s="290" t="s">
        <v>61</v>
      </c>
      <c r="H9" s="292"/>
    </row>
    <row r="10" spans="1:8" hidden="1" outlineLevel="2">
      <c r="A10" s="254" t="s">
        <v>233</v>
      </c>
      <c r="B10" s="254" t="s">
        <v>224</v>
      </c>
      <c r="C10" s="254" t="s">
        <v>225</v>
      </c>
      <c r="D10" s="258">
        <v>-36920382.990000002</v>
      </c>
      <c r="E10" s="254" t="s">
        <v>229</v>
      </c>
      <c r="F10" s="254" t="s">
        <v>234</v>
      </c>
      <c r="G10" s="254" t="s">
        <v>235</v>
      </c>
      <c r="H10" s="259">
        <v>40927</v>
      </c>
    </row>
    <row r="11" spans="1:8" hidden="1" outlineLevel="2">
      <c r="A11" s="254" t="s">
        <v>233</v>
      </c>
      <c r="B11" s="254" t="s">
        <v>224</v>
      </c>
      <c r="C11" s="254" t="s">
        <v>225</v>
      </c>
      <c r="D11" s="258">
        <v>37800219.060000002</v>
      </c>
      <c r="E11" s="254" t="s">
        <v>229</v>
      </c>
      <c r="F11" s="254" t="s">
        <v>234</v>
      </c>
      <c r="G11" s="254" t="s">
        <v>235</v>
      </c>
      <c r="H11" s="259">
        <v>40939</v>
      </c>
    </row>
    <row r="12" spans="1:8" hidden="1" outlineLevel="2">
      <c r="A12" s="254" t="s">
        <v>233</v>
      </c>
      <c r="B12" s="254" t="s">
        <v>224</v>
      </c>
      <c r="C12" s="254" t="s">
        <v>225</v>
      </c>
      <c r="D12" s="258">
        <v>-37800219.060000002</v>
      </c>
      <c r="E12" s="254" t="s">
        <v>229</v>
      </c>
      <c r="F12" s="254" t="s">
        <v>234</v>
      </c>
      <c r="G12" s="254" t="s">
        <v>235</v>
      </c>
      <c r="H12" s="259">
        <v>40955</v>
      </c>
    </row>
    <row r="13" spans="1:8" hidden="1" outlineLevel="2">
      <c r="A13" s="254" t="s">
        <v>233</v>
      </c>
      <c r="B13" s="254" t="s">
        <v>224</v>
      </c>
      <c r="C13" s="254" t="s">
        <v>225</v>
      </c>
      <c r="D13" s="258">
        <v>38217145.850000001</v>
      </c>
      <c r="E13" s="254" t="s">
        <v>229</v>
      </c>
      <c r="F13" s="254" t="s">
        <v>234</v>
      </c>
      <c r="G13" s="254" t="s">
        <v>235</v>
      </c>
      <c r="H13" s="259">
        <v>40968</v>
      </c>
    </row>
    <row r="14" spans="1:8" hidden="1" outlineLevel="2">
      <c r="A14" s="254" t="s">
        <v>233</v>
      </c>
      <c r="B14" s="254" t="s">
        <v>224</v>
      </c>
      <c r="C14" s="254" t="s">
        <v>225</v>
      </c>
      <c r="D14" s="258">
        <v>-38217145.850000001</v>
      </c>
      <c r="E14" s="254" t="s">
        <v>229</v>
      </c>
      <c r="F14" s="254" t="s">
        <v>234</v>
      </c>
      <c r="G14" s="254" t="s">
        <v>235</v>
      </c>
      <c r="H14" s="259">
        <v>40981</v>
      </c>
    </row>
    <row r="15" spans="1:8" hidden="1" outlineLevel="2">
      <c r="A15" s="254" t="s">
        <v>233</v>
      </c>
      <c r="B15" s="254" t="s">
        <v>224</v>
      </c>
      <c r="C15" s="254" t="s">
        <v>225</v>
      </c>
      <c r="D15" s="258">
        <v>39006263.899999999</v>
      </c>
      <c r="E15" s="254" t="s">
        <v>229</v>
      </c>
      <c r="F15" s="254" t="s">
        <v>234</v>
      </c>
      <c r="G15" s="254" t="s">
        <v>235</v>
      </c>
      <c r="H15" s="259">
        <v>40999</v>
      </c>
    </row>
    <row r="16" spans="1:8" hidden="1" outlineLevel="2">
      <c r="A16" s="254" t="s">
        <v>233</v>
      </c>
      <c r="B16" s="254" t="s">
        <v>224</v>
      </c>
      <c r="C16" s="254" t="s">
        <v>225</v>
      </c>
      <c r="D16" s="258">
        <v>-39006263.899999999</v>
      </c>
      <c r="E16" s="254" t="s">
        <v>229</v>
      </c>
      <c r="F16" s="254" t="s">
        <v>234</v>
      </c>
      <c r="G16" s="254" t="s">
        <v>235</v>
      </c>
      <c r="H16" s="259">
        <v>41012</v>
      </c>
    </row>
    <row r="17" spans="1:8" hidden="1" outlineLevel="2">
      <c r="A17" s="254" t="s">
        <v>233</v>
      </c>
      <c r="B17" s="254" t="s">
        <v>224</v>
      </c>
      <c r="C17" s="254" t="s">
        <v>225</v>
      </c>
      <c r="D17" s="258">
        <v>39606448.960000001</v>
      </c>
      <c r="E17" s="254" t="s">
        <v>229</v>
      </c>
      <c r="F17" s="254" t="s">
        <v>234</v>
      </c>
      <c r="G17" s="254" t="s">
        <v>235</v>
      </c>
      <c r="H17" s="259">
        <v>41029</v>
      </c>
    </row>
    <row r="18" spans="1:8" hidden="1" outlineLevel="2">
      <c r="A18" s="254" t="s">
        <v>233</v>
      </c>
      <c r="B18" s="254" t="s">
        <v>224</v>
      </c>
      <c r="C18" s="254" t="s">
        <v>225</v>
      </c>
      <c r="D18" s="258">
        <v>-39606448.960000001</v>
      </c>
      <c r="E18" s="254" t="s">
        <v>229</v>
      </c>
      <c r="F18" s="254" t="s">
        <v>234</v>
      </c>
      <c r="G18" s="254" t="s">
        <v>235</v>
      </c>
      <c r="H18" s="259">
        <v>41043</v>
      </c>
    </row>
    <row r="19" spans="1:8" hidden="1" outlineLevel="2">
      <c r="A19" s="254" t="s">
        <v>233</v>
      </c>
      <c r="B19" s="254" t="s">
        <v>224</v>
      </c>
      <c r="C19" s="254" t="s">
        <v>225</v>
      </c>
      <c r="D19" s="258">
        <v>40312909.090000004</v>
      </c>
      <c r="E19" s="254" t="s">
        <v>229</v>
      </c>
      <c r="F19" s="254" t="s">
        <v>234</v>
      </c>
      <c r="G19" s="254" t="s">
        <v>235</v>
      </c>
      <c r="H19" s="259">
        <v>41060</v>
      </c>
    </row>
    <row r="20" spans="1:8" hidden="1" outlineLevel="2">
      <c r="A20" s="254" t="s">
        <v>233</v>
      </c>
      <c r="B20" s="254" t="s">
        <v>224</v>
      </c>
      <c r="C20" s="254" t="s">
        <v>225</v>
      </c>
      <c r="D20" s="258">
        <v>-41319991.43</v>
      </c>
      <c r="E20" s="254" t="s">
        <v>229</v>
      </c>
      <c r="F20" s="254" t="s">
        <v>234</v>
      </c>
      <c r="G20" s="254" t="s">
        <v>235</v>
      </c>
      <c r="H20" s="259">
        <v>41090</v>
      </c>
    </row>
    <row r="21" spans="1:8" hidden="1" outlineLevel="2">
      <c r="A21" s="254" t="s">
        <v>233</v>
      </c>
      <c r="B21" s="254" t="s">
        <v>224</v>
      </c>
      <c r="C21" s="254" t="s">
        <v>225</v>
      </c>
      <c r="D21" s="258">
        <v>-40312909.090000004</v>
      </c>
      <c r="E21" s="254" t="s">
        <v>229</v>
      </c>
      <c r="F21" s="254" t="s">
        <v>234</v>
      </c>
      <c r="G21" s="254" t="s">
        <v>235</v>
      </c>
      <c r="H21" s="259">
        <v>41074</v>
      </c>
    </row>
    <row r="22" spans="1:8" hidden="1" outlineLevel="2">
      <c r="A22" s="254" t="s">
        <v>233</v>
      </c>
      <c r="B22" s="254" t="s">
        <v>224</v>
      </c>
      <c r="C22" s="254" t="s">
        <v>225</v>
      </c>
      <c r="D22" s="258">
        <v>41255513.649999999</v>
      </c>
      <c r="E22" s="254" t="s">
        <v>229</v>
      </c>
      <c r="F22" s="254" t="s">
        <v>234</v>
      </c>
      <c r="G22" s="254" t="s">
        <v>235</v>
      </c>
      <c r="H22" s="259">
        <v>41090</v>
      </c>
    </row>
    <row r="23" spans="1:8" hidden="1" outlineLevel="2">
      <c r="A23" s="254" t="s">
        <v>233</v>
      </c>
      <c r="B23" s="254" t="s">
        <v>224</v>
      </c>
      <c r="C23" s="254" t="s">
        <v>225</v>
      </c>
      <c r="D23" s="258">
        <v>41319991.43</v>
      </c>
      <c r="E23" s="254" t="s">
        <v>229</v>
      </c>
      <c r="F23" s="254" t="s">
        <v>234</v>
      </c>
      <c r="G23" s="254" t="s">
        <v>235</v>
      </c>
      <c r="H23" s="259">
        <v>41090</v>
      </c>
    </row>
    <row r="24" spans="1:8" hidden="1" outlineLevel="2">
      <c r="A24" s="254" t="s">
        <v>233</v>
      </c>
      <c r="B24" s="254" t="s">
        <v>224</v>
      </c>
      <c r="C24" s="254" t="s">
        <v>225</v>
      </c>
      <c r="D24" s="258">
        <v>-41255513.649999999</v>
      </c>
      <c r="E24" s="254" t="s">
        <v>229</v>
      </c>
      <c r="F24" s="254" t="s">
        <v>234</v>
      </c>
      <c r="G24" s="254" t="s">
        <v>235</v>
      </c>
      <c r="H24" s="259">
        <v>41106</v>
      </c>
    </row>
    <row r="25" spans="1:8" hidden="1" outlineLevel="2">
      <c r="A25" s="254" t="s">
        <v>233</v>
      </c>
      <c r="B25" s="254" t="s">
        <v>224</v>
      </c>
      <c r="C25" s="254" t="s">
        <v>225</v>
      </c>
      <c r="D25" s="258">
        <v>42552666.310000002</v>
      </c>
      <c r="E25" s="254" t="s">
        <v>229</v>
      </c>
      <c r="F25" s="254" t="s">
        <v>234</v>
      </c>
      <c r="G25" s="254" t="s">
        <v>235</v>
      </c>
      <c r="H25" s="259">
        <v>41121</v>
      </c>
    </row>
    <row r="26" spans="1:8" hidden="1" outlineLevel="2">
      <c r="A26" s="254" t="s">
        <v>233</v>
      </c>
      <c r="B26" s="254" t="s">
        <v>224</v>
      </c>
      <c r="C26" s="254" t="s">
        <v>225</v>
      </c>
      <c r="D26" s="258">
        <v>-42552666.310000002</v>
      </c>
      <c r="E26" s="254" t="s">
        <v>229</v>
      </c>
      <c r="F26" s="254" t="s">
        <v>234</v>
      </c>
      <c r="G26" s="254" t="s">
        <v>235</v>
      </c>
      <c r="H26" s="259">
        <v>41134</v>
      </c>
    </row>
    <row r="27" spans="1:8" hidden="1" outlineLevel="2">
      <c r="A27" s="254" t="s">
        <v>233</v>
      </c>
      <c r="B27" s="254" t="s">
        <v>224</v>
      </c>
      <c r="C27" s="254" t="s">
        <v>225</v>
      </c>
      <c r="D27" s="258">
        <v>44517653.950000003</v>
      </c>
      <c r="E27" s="254" t="s">
        <v>229</v>
      </c>
      <c r="F27" s="254" t="s">
        <v>234</v>
      </c>
      <c r="G27" s="254" t="s">
        <v>235</v>
      </c>
      <c r="H27" s="259">
        <v>41152</v>
      </c>
    </row>
    <row r="28" spans="1:8" hidden="1" outlineLevel="2">
      <c r="A28" s="254" t="s">
        <v>233</v>
      </c>
      <c r="B28" s="254" t="s">
        <v>224</v>
      </c>
      <c r="C28" s="254" t="s">
        <v>225</v>
      </c>
      <c r="D28" s="258">
        <v>-44517653.950000003</v>
      </c>
      <c r="E28" s="254" t="s">
        <v>229</v>
      </c>
      <c r="F28" s="254" t="s">
        <v>234</v>
      </c>
      <c r="G28" s="254" t="s">
        <v>235</v>
      </c>
      <c r="H28" s="259">
        <v>41171</v>
      </c>
    </row>
    <row r="29" spans="1:8" hidden="1" outlineLevel="2">
      <c r="A29" s="254" t="s">
        <v>233</v>
      </c>
      <c r="B29" s="254" t="s">
        <v>224</v>
      </c>
      <c r="C29" s="254" t="s">
        <v>225</v>
      </c>
      <c r="D29" s="258">
        <v>45951447.490000002</v>
      </c>
      <c r="E29" s="254" t="s">
        <v>229</v>
      </c>
      <c r="F29" s="254" t="s">
        <v>234</v>
      </c>
      <c r="G29" s="254" t="s">
        <v>235</v>
      </c>
      <c r="H29" s="259">
        <v>41182</v>
      </c>
    </row>
    <row r="30" spans="1:8" hidden="1" outlineLevel="2">
      <c r="A30" s="254" t="s">
        <v>233</v>
      </c>
      <c r="B30" s="254" t="s">
        <v>224</v>
      </c>
      <c r="C30" s="254" t="s">
        <v>225</v>
      </c>
      <c r="D30" s="258">
        <v>-45951447.490000002</v>
      </c>
      <c r="E30" s="254" t="s">
        <v>229</v>
      </c>
      <c r="F30" s="254" t="s">
        <v>234</v>
      </c>
      <c r="G30" s="254" t="s">
        <v>235</v>
      </c>
      <c r="H30" s="259">
        <v>41193</v>
      </c>
    </row>
    <row r="31" spans="1:8" hidden="1" outlineLevel="2">
      <c r="A31" s="254" t="s">
        <v>233</v>
      </c>
      <c r="B31" s="254" t="s">
        <v>224</v>
      </c>
      <c r="C31" s="254" t="s">
        <v>225</v>
      </c>
      <c r="D31" s="258">
        <v>47416478.799999997</v>
      </c>
      <c r="E31" s="254" t="s">
        <v>229</v>
      </c>
      <c r="F31" s="254" t="s">
        <v>234</v>
      </c>
      <c r="G31" s="254" t="s">
        <v>235</v>
      </c>
      <c r="H31" s="259">
        <v>41213</v>
      </c>
    </row>
    <row r="32" spans="1:8" hidden="1" outlineLevel="2">
      <c r="A32" s="254" t="s">
        <v>233</v>
      </c>
      <c r="B32" s="254" t="s">
        <v>224</v>
      </c>
      <c r="C32" s="254" t="s">
        <v>225</v>
      </c>
      <c r="D32" s="258">
        <v>-47416478.799999997</v>
      </c>
      <c r="E32" s="254" t="s">
        <v>229</v>
      </c>
      <c r="F32" s="254" t="s">
        <v>234</v>
      </c>
      <c r="G32" s="254" t="s">
        <v>235</v>
      </c>
      <c r="H32" s="259">
        <v>41222</v>
      </c>
    </row>
    <row r="33" spans="1:8" hidden="1" outlineLevel="2">
      <c r="A33" s="254" t="s">
        <v>233</v>
      </c>
      <c r="B33" s="254" t="s">
        <v>224</v>
      </c>
      <c r="C33" s="254" t="s">
        <v>225</v>
      </c>
      <c r="D33" s="258">
        <v>50257309.140000001</v>
      </c>
      <c r="E33" s="254" t="s">
        <v>229</v>
      </c>
      <c r="F33" s="254" t="s">
        <v>234</v>
      </c>
      <c r="G33" s="254" t="s">
        <v>235</v>
      </c>
      <c r="H33" s="259">
        <v>41243</v>
      </c>
    </row>
    <row r="34" spans="1:8" hidden="1" outlineLevel="2">
      <c r="A34" s="254" t="s">
        <v>233</v>
      </c>
      <c r="B34" s="254" t="s">
        <v>224</v>
      </c>
      <c r="C34" s="254" t="s">
        <v>225</v>
      </c>
      <c r="D34" s="258">
        <v>-50257309.140000001</v>
      </c>
      <c r="E34" s="254" t="s">
        <v>229</v>
      </c>
      <c r="F34" s="254" t="s">
        <v>234</v>
      </c>
      <c r="G34" s="254" t="s">
        <v>235</v>
      </c>
      <c r="H34" s="259">
        <v>41253</v>
      </c>
    </row>
    <row r="35" spans="1:8" hidden="1" outlineLevel="2">
      <c r="A35" s="254" t="s">
        <v>233</v>
      </c>
      <c r="B35" s="254" t="s">
        <v>224</v>
      </c>
      <c r="C35" s="254" t="s">
        <v>225</v>
      </c>
      <c r="D35" s="258">
        <v>51131019.469999999</v>
      </c>
      <c r="E35" s="254" t="s">
        <v>229</v>
      </c>
      <c r="F35" s="254" t="s">
        <v>234</v>
      </c>
      <c r="G35" s="254" t="s">
        <v>235</v>
      </c>
      <c r="H35" s="259">
        <v>41274</v>
      </c>
    </row>
    <row r="36" spans="1:8" hidden="1" outlineLevel="2">
      <c r="A36" s="254" t="s">
        <v>233</v>
      </c>
      <c r="B36" s="254" t="s">
        <v>224</v>
      </c>
      <c r="C36" s="254" t="s">
        <v>225</v>
      </c>
      <c r="D36" s="258">
        <v>-51131019.469999999</v>
      </c>
      <c r="E36" s="254" t="s">
        <v>229</v>
      </c>
      <c r="F36" s="254" t="s">
        <v>234</v>
      </c>
      <c r="G36" s="254" t="s">
        <v>235</v>
      </c>
      <c r="H36" s="259">
        <v>41288</v>
      </c>
    </row>
    <row r="37" spans="1:8" hidden="1" outlineLevel="2">
      <c r="A37" s="254" t="s">
        <v>233</v>
      </c>
      <c r="B37" s="254" t="s">
        <v>224</v>
      </c>
      <c r="C37" s="254" t="s">
        <v>225</v>
      </c>
      <c r="D37" s="258">
        <v>52015225.460000001</v>
      </c>
      <c r="E37" s="254" t="s">
        <v>229</v>
      </c>
      <c r="F37" s="254" t="s">
        <v>234</v>
      </c>
      <c r="G37" s="254" t="s">
        <v>235</v>
      </c>
      <c r="H37" s="259">
        <v>41305</v>
      </c>
    </row>
    <row r="38" spans="1:8" hidden="1" outlineLevel="2">
      <c r="A38" s="254" t="s">
        <v>233</v>
      </c>
      <c r="B38" s="254" t="s">
        <v>224</v>
      </c>
      <c r="C38" s="254" t="s">
        <v>225</v>
      </c>
      <c r="D38" s="258">
        <v>-52015225.460000001</v>
      </c>
      <c r="E38" s="254" t="s">
        <v>229</v>
      </c>
      <c r="F38" s="254" t="s">
        <v>234</v>
      </c>
      <c r="G38" s="254" t="s">
        <v>235</v>
      </c>
      <c r="H38" s="259">
        <v>41318</v>
      </c>
    </row>
    <row r="39" spans="1:8" hidden="1" outlineLevel="2">
      <c r="A39" s="254" t="s">
        <v>233</v>
      </c>
      <c r="B39" s="254" t="s">
        <v>224</v>
      </c>
      <c r="C39" s="254" t="s">
        <v>225</v>
      </c>
      <c r="D39" s="258">
        <v>52501750.229999997</v>
      </c>
      <c r="E39" s="254" t="s">
        <v>229</v>
      </c>
      <c r="F39" s="254" t="s">
        <v>234</v>
      </c>
      <c r="G39" s="254" t="s">
        <v>235</v>
      </c>
      <c r="H39" s="259">
        <v>41333</v>
      </c>
    </row>
    <row r="40" spans="1:8" hidden="1" outlineLevel="2">
      <c r="A40" s="254" t="s">
        <v>233</v>
      </c>
      <c r="B40" s="254" t="s">
        <v>224</v>
      </c>
      <c r="C40" s="254" t="s">
        <v>225</v>
      </c>
      <c r="D40" s="258">
        <v>-442165.84</v>
      </c>
      <c r="E40" s="254" t="s">
        <v>229</v>
      </c>
      <c r="F40" s="254" t="s">
        <v>236</v>
      </c>
      <c r="G40" s="254" t="s">
        <v>237</v>
      </c>
      <c r="H40" s="259">
        <v>41364</v>
      </c>
    </row>
    <row r="41" spans="1:8" hidden="1" outlineLevel="2">
      <c r="A41" s="254" t="s">
        <v>233</v>
      </c>
      <c r="B41" s="254" t="s">
        <v>224</v>
      </c>
      <c r="C41" s="254" t="s">
        <v>225</v>
      </c>
      <c r="D41" s="258">
        <v>433358.24</v>
      </c>
      <c r="E41" s="254" t="s">
        <v>229</v>
      </c>
      <c r="F41" s="254" t="s">
        <v>236</v>
      </c>
      <c r="G41" s="254" t="s">
        <v>237</v>
      </c>
      <c r="H41" s="259">
        <v>41364</v>
      </c>
    </row>
    <row r="42" spans="1:8" hidden="1" outlineLevel="2">
      <c r="A42" s="254" t="s">
        <v>233</v>
      </c>
      <c r="B42" s="254" t="s">
        <v>224</v>
      </c>
      <c r="C42" s="254" t="s">
        <v>225</v>
      </c>
      <c r="D42" s="258">
        <v>442165.84</v>
      </c>
      <c r="E42" s="254" t="s">
        <v>229</v>
      </c>
      <c r="F42" s="254" t="s">
        <v>236</v>
      </c>
      <c r="G42" s="254" t="s">
        <v>237</v>
      </c>
      <c r="H42" s="259">
        <v>41364</v>
      </c>
    </row>
    <row r="43" spans="1:8" hidden="1" outlineLevel="2">
      <c r="A43" s="254" t="s">
        <v>233</v>
      </c>
      <c r="B43" s="254" t="s">
        <v>224</v>
      </c>
      <c r="C43" s="254" t="s">
        <v>225</v>
      </c>
      <c r="D43" s="258">
        <v>-218314.94</v>
      </c>
      <c r="E43" s="254" t="s">
        <v>229</v>
      </c>
      <c r="F43" s="254" t="s">
        <v>236</v>
      </c>
      <c r="G43" s="254" t="s">
        <v>237</v>
      </c>
      <c r="H43" s="259">
        <v>41394</v>
      </c>
    </row>
    <row r="44" spans="1:8" hidden="1" outlineLevel="2">
      <c r="A44" s="254" t="s">
        <v>233</v>
      </c>
      <c r="B44" s="254" t="s">
        <v>224</v>
      </c>
      <c r="C44" s="254" t="s">
        <v>225</v>
      </c>
      <c r="D44" s="258">
        <v>218966.59</v>
      </c>
      <c r="E44" s="254" t="s">
        <v>229</v>
      </c>
      <c r="F44" s="254" t="s">
        <v>236</v>
      </c>
      <c r="G44" s="254" t="s">
        <v>237</v>
      </c>
      <c r="H44" s="259">
        <v>41425</v>
      </c>
    </row>
    <row r="45" spans="1:8" hidden="1" outlineLevel="2">
      <c r="A45" s="254" t="s">
        <v>233</v>
      </c>
      <c r="B45" s="254" t="s">
        <v>224</v>
      </c>
      <c r="C45" s="254" t="s">
        <v>225</v>
      </c>
      <c r="D45" s="258">
        <v>620679.27</v>
      </c>
      <c r="E45" s="254" t="s">
        <v>229</v>
      </c>
      <c r="F45" s="254" t="s">
        <v>236</v>
      </c>
      <c r="G45" s="254" t="s">
        <v>237</v>
      </c>
      <c r="H45" s="259">
        <v>41425</v>
      </c>
    </row>
    <row r="46" spans="1:8" hidden="1" outlineLevel="2">
      <c r="A46" s="254" t="s">
        <v>233</v>
      </c>
      <c r="B46" s="254" t="s">
        <v>224</v>
      </c>
      <c r="C46" s="254" t="s">
        <v>225</v>
      </c>
      <c r="D46" s="258">
        <v>1216482.8799999999</v>
      </c>
      <c r="E46" s="254" t="s">
        <v>229</v>
      </c>
      <c r="F46" s="254" t="s">
        <v>236</v>
      </c>
      <c r="G46" s="254" t="s">
        <v>237</v>
      </c>
      <c r="H46" s="259">
        <v>41455</v>
      </c>
    </row>
    <row r="47" spans="1:8" hidden="1" outlineLevel="2">
      <c r="A47" s="254" t="s">
        <v>233</v>
      </c>
      <c r="B47" s="254" t="s">
        <v>224</v>
      </c>
      <c r="C47" s="254" t="s">
        <v>225</v>
      </c>
      <c r="D47" s="258">
        <v>1064640.1399999999</v>
      </c>
      <c r="E47" s="254" t="s">
        <v>229</v>
      </c>
      <c r="F47" s="254" t="s">
        <v>236</v>
      </c>
      <c r="G47" s="254" t="s">
        <v>237</v>
      </c>
      <c r="H47" s="259">
        <v>41486</v>
      </c>
    </row>
    <row r="48" spans="1:8" hidden="1" outlineLevel="2">
      <c r="A48" s="254" t="s">
        <v>233</v>
      </c>
      <c r="B48" s="254" t="s">
        <v>224</v>
      </c>
      <c r="C48" s="254" t="s">
        <v>225</v>
      </c>
      <c r="D48" s="258">
        <v>1390751.9</v>
      </c>
      <c r="E48" s="254" t="s">
        <v>229</v>
      </c>
      <c r="F48" s="254" t="s">
        <v>236</v>
      </c>
      <c r="G48" s="254" t="s">
        <v>237</v>
      </c>
      <c r="H48" s="259">
        <v>41517</v>
      </c>
    </row>
    <row r="49" spans="1:8" hidden="1" outlineLevel="2">
      <c r="A49" s="254" t="s">
        <v>233</v>
      </c>
      <c r="B49" s="254" t="s">
        <v>224</v>
      </c>
      <c r="C49" s="254" t="s">
        <v>225</v>
      </c>
      <c r="D49" s="258">
        <v>783462.39</v>
      </c>
      <c r="E49" s="254" t="s">
        <v>229</v>
      </c>
      <c r="F49" s="254" t="s">
        <v>236</v>
      </c>
      <c r="G49" s="254" t="s">
        <v>237</v>
      </c>
      <c r="H49" s="259">
        <v>41547</v>
      </c>
    </row>
    <row r="50" spans="1:8" hidden="1" outlineLevel="2">
      <c r="A50" s="254" t="s">
        <v>233</v>
      </c>
      <c r="B50" s="254" t="s">
        <v>224</v>
      </c>
      <c r="C50" s="254" t="s">
        <v>225</v>
      </c>
      <c r="D50" s="258">
        <v>1581435.5</v>
      </c>
      <c r="E50" s="254" t="s">
        <v>229</v>
      </c>
      <c r="F50" s="254" t="s">
        <v>236</v>
      </c>
      <c r="G50" s="254" t="s">
        <v>237</v>
      </c>
      <c r="H50" s="259">
        <v>41578</v>
      </c>
    </row>
    <row r="51" spans="1:8" hidden="1" outlineLevel="2">
      <c r="A51" s="254" t="s">
        <v>233</v>
      </c>
      <c r="B51" s="254" t="s">
        <v>224</v>
      </c>
      <c r="C51" s="254" t="s">
        <v>225</v>
      </c>
      <c r="D51" s="258">
        <v>2138857.9700000002</v>
      </c>
      <c r="E51" s="254" t="s">
        <v>229</v>
      </c>
      <c r="F51" s="254" t="s">
        <v>236</v>
      </c>
      <c r="G51" s="254" t="s">
        <v>237</v>
      </c>
      <c r="H51" s="259">
        <v>41608</v>
      </c>
    </row>
    <row r="52" spans="1:8" hidden="1" outlineLevel="2">
      <c r="A52" s="254" t="s">
        <v>233</v>
      </c>
      <c r="B52" s="254" t="s">
        <v>224</v>
      </c>
      <c r="C52" s="254" t="s">
        <v>225</v>
      </c>
      <c r="D52" s="258">
        <v>1679131.86</v>
      </c>
      <c r="E52" s="254" t="s">
        <v>229</v>
      </c>
      <c r="F52" s="254" t="s">
        <v>236</v>
      </c>
      <c r="G52" s="254" t="s">
        <v>237</v>
      </c>
      <c r="H52" s="259">
        <v>41639</v>
      </c>
    </row>
    <row r="53" spans="1:8" hidden="1" outlineLevel="2">
      <c r="A53" s="254" t="s">
        <v>233</v>
      </c>
      <c r="B53" s="254" t="s">
        <v>224</v>
      </c>
      <c r="C53" s="254" t="s">
        <v>225</v>
      </c>
      <c r="D53" s="258">
        <v>2060253.61</v>
      </c>
      <c r="E53" s="254" t="s">
        <v>229</v>
      </c>
      <c r="F53" s="254" t="s">
        <v>236</v>
      </c>
      <c r="G53" s="254" t="s">
        <v>237</v>
      </c>
      <c r="H53" s="259">
        <v>41670</v>
      </c>
    </row>
    <row r="54" spans="1:8" hidden="1" outlineLevel="2">
      <c r="A54" s="254" t="s">
        <v>233</v>
      </c>
      <c r="B54" s="254" t="s">
        <v>224</v>
      </c>
      <c r="C54" s="254" t="s">
        <v>225</v>
      </c>
      <c r="D54" s="258">
        <v>1158350.3700000001</v>
      </c>
      <c r="E54" s="254" t="s">
        <v>229</v>
      </c>
      <c r="F54" s="254" t="s">
        <v>236</v>
      </c>
      <c r="G54" s="254" t="s">
        <v>237</v>
      </c>
      <c r="H54" s="259">
        <v>41698</v>
      </c>
    </row>
    <row r="55" spans="1:8" hidden="1" outlineLevel="2">
      <c r="A55" s="254" t="s">
        <v>233</v>
      </c>
      <c r="B55" s="254" t="s">
        <v>224</v>
      </c>
      <c r="C55" s="254" t="s">
        <v>225</v>
      </c>
      <c r="D55" s="258">
        <v>2303481.2200000002</v>
      </c>
      <c r="E55" s="254" t="s">
        <v>229</v>
      </c>
      <c r="F55" s="254" t="s">
        <v>236</v>
      </c>
      <c r="G55" s="254" t="s">
        <v>237</v>
      </c>
      <c r="H55" s="259">
        <v>41729</v>
      </c>
    </row>
    <row r="56" spans="1:8" hidden="1" outlineLevel="2">
      <c r="A56" s="254" t="s">
        <v>233</v>
      </c>
      <c r="B56" s="254" t="s">
        <v>224</v>
      </c>
      <c r="C56" s="254" t="s">
        <v>225</v>
      </c>
      <c r="D56" s="258">
        <v>1773367.77</v>
      </c>
      <c r="E56" s="254" t="s">
        <v>229</v>
      </c>
      <c r="F56" s="254" t="s">
        <v>236</v>
      </c>
      <c r="G56" s="254" t="s">
        <v>237</v>
      </c>
      <c r="H56" s="259">
        <v>41759</v>
      </c>
    </row>
    <row r="57" spans="1:8" hidden="1" outlineLevel="2">
      <c r="A57" s="254" t="s">
        <v>233</v>
      </c>
      <c r="B57" s="254" t="s">
        <v>224</v>
      </c>
      <c r="C57" s="254" t="s">
        <v>225</v>
      </c>
      <c r="D57" s="258">
        <v>1698760.11</v>
      </c>
      <c r="E57" s="254" t="s">
        <v>229</v>
      </c>
      <c r="F57" s="254" t="s">
        <v>236</v>
      </c>
      <c r="G57" s="254" t="s">
        <v>237</v>
      </c>
      <c r="H57" s="259">
        <v>41789</v>
      </c>
    </row>
    <row r="58" spans="1:8" hidden="1" outlineLevel="2">
      <c r="A58" s="254" t="s">
        <v>233</v>
      </c>
      <c r="B58" s="254" t="s">
        <v>224</v>
      </c>
      <c r="C58" s="254" t="s">
        <v>225</v>
      </c>
      <c r="D58" s="258">
        <v>2049668.92</v>
      </c>
      <c r="E58" s="254" t="s">
        <v>229</v>
      </c>
      <c r="F58" s="254" t="s">
        <v>236</v>
      </c>
      <c r="G58" s="254" t="s">
        <v>237</v>
      </c>
      <c r="H58" s="259">
        <v>41820</v>
      </c>
    </row>
    <row r="59" spans="1:8" hidden="1" outlineLevel="2">
      <c r="A59" s="254" t="s">
        <v>233</v>
      </c>
      <c r="B59" s="254" t="s">
        <v>224</v>
      </c>
      <c r="C59" s="254" t="s">
        <v>225</v>
      </c>
      <c r="D59" s="258">
        <v>2255907.2200000002</v>
      </c>
      <c r="E59" s="254" t="s">
        <v>229</v>
      </c>
      <c r="F59" s="254" t="s">
        <v>236</v>
      </c>
      <c r="G59" s="254" t="s">
        <v>237</v>
      </c>
      <c r="H59" s="259">
        <v>41851</v>
      </c>
    </row>
    <row r="60" spans="1:8" hidden="1" outlineLevel="2">
      <c r="A60" s="254" t="s">
        <v>233</v>
      </c>
      <c r="B60" s="254" t="s">
        <v>224</v>
      </c>
      <c r="C60" s="254" t="s">
        <v>225</v>
      </c>
      <c r="D60" s="258">
        <v>1821986.41</v>
      </c>
      <c r="E60" s="254" t="s">
        <v>229</v>
      </c>
      <c r="F60" s="254" t="s">
        <v>236</v>
      </c>
      <c r="G60" s="254" t="s">
        <v>237</v>
      </c>
      <c r="H60" s="259">
        <v>41882</v>
      </c>
    </row>
    <row r="61" spans="1:8" hidden="1" outlineLevel="2">
      <c r="A61" s="254" t="s">
        <v>233</v>
      </c>
      <c r="B61" s="254" t="s">
        <v>224</v>
      </c>
      <c r="C61" s="254" t="s">
        <v>225</v>
      </c>
      <c r="D61" s="258">
        <v>1376287.3</v>
      </c>
      <c r="E61" s="254" t="s">
        <v>229</v>
      </c>
      <c r="F61" s="254" t="s">
        <v>236</v>
      </c>
      <c r="G61" s="254" t="s">
        <v>237</v>
      </c>
      <c r="H61" s="259">
        <v>41912</v>
      </c>
    </row>
    <row r="62" spans="1:8" hidden="1" outlineLevel="2">
      <c r="A62" s="254" t="s">
        <v>233</v>
      </c>
      <c r="B62" s="254" t="s">
        <v>224</v>
      </c>
      <c r="C62" s="254" t="s">
        <v>225</v>
      </c>
      <c r="D62" s="258">
        <v>1483063.33</v>
      </c>
      <c r="E62" s="254" t="s">
        <v>229</v>
      </c>
      <c r="F62" s="254" t="s">
        <v>236</v>
      </c>
      <c r="G62" s="254" t="s">
        <v>237</v>
      </c>
      <c r="H62" s="259">
        <v>41943</v>
      </c>
    </row>
    <row r="63" spans="1:8" hidden="1" outlineLevel="2">
      <c r="A63" s="254" t="s">
        <v>233</v>
      </c>
      <c r="B63" s="254" t="s">
        <v>224</v>
      </c>
      <c r="C63" s="254" t="s">
        <v>225</v>
      </c>
      <c r="D63" s="258">
        <v>1153661.47</v>
      </c>
      <c r="E63" s="254" t="s">
        <v>229</v>
      </c>
      <c r="F63" s="254" t="s">
        <v>236</v>
      </c>
      <c r="G63" s="254" t="s">
        <v>237</v>
      </c>
      <c r="H63" s="259">
        <v>41973</v>
      </c>
    </row>
    <row r="64" spans="1:8" hidden="1" outlineLevel="2">
      <c r="A64" s="254" t="s">
        <v>233</v>
      </c>
      <c r="B64" s="254" t="s">
        <v>224</v>
      </c>
      <c r="C64" s="254" t="s">
        <v>225</v>
      </c>
      <c r="D64" s="258">
        <v>1155032.8700000001</v>
      </c>
      <c r="E64" s="254" t="s">
        <v>229</v>
      </c>
      <c r="F64" s="254" t="s">
        <v>236</v>
      </c>
      <c r="G64" s="254" t="s">
        <v>237</v>
      </c>
      <c r="H64" s="259">
        <v>42004</v>
      </c>
    </row>
    <row r="65" spans="1:8" hidden="1" outlineLevel="2">
      <c r="A65" s="254" t="s">
        <v>233</v>
      </c>
      <c r="B65" s="254" t="s">
        <v>224</v>
      </c>
      <c r="C65" s="254" t="s">
        <v>225</v>
      </c>
      <c r="D65" s="258">
        <v>1219654.96</v>
      </c>
      <c r="E65" s="254" t="s">
        <v>229</v>
      </c>
      <c r="F65" s="254" t="s">
        <v>236</v>
      </c>
      <c r="G65" s="254" t="s">
        <v>237</v>
      </c>
      <c r="H65" s="259">
        <v>42035</v>
      </c>
    </row>
    <row r="66" spans="1:8" hidden="1" outlineLevel="2">
      <c r="A66" s="254" t="s">
        <v>233</v>
      </c>
      <c r="B66" s="254" t="s">
        <v>224</v>
      </c>
      <c r="C66" s="254" t="s">
        <v>225</v>
      </c>
      <c r="D66" s="258">
        <v>1196278.22</v>
      </c>
      <c r="E66" s="254" t="s">
        <v>229</v>
      </c>
      <c r="F66" s="254" t="s">
        <v>236</v>
      </c>
      <c r="G66" s="254" t="s">
        <v>237</v>
      </c>
      <c r="H66" s="259">
        <v>42063</v>
      </c>
    </row>
    <row r="67" spans="1:8" hidden="1" outlineLevel="2">
      <c r="A67" s="254" t="s">
        <v>233</v>
      </c>
      <c r="B67" s="254" t="s">
        <v>224</v>
      </c>
      <c r="C67" s="254" t="s">
        <v>225</v>
      </c>
      <c r="D67" s="258">
        <v>1336603.4099999999</v>
      </c>
      <c r="E67" s="254" t="s">
        <v>229</v>
      </c>
      <c r="F67" s="254" t="s">
        <v>236</v>
      </c>
      <c r="G67" s="254" t="s">
        <v>237</v>
      </c>
      <c r="H67" s="259">
        <v>42094</v>
      </c>
    </row>
    <row r="68" spans="1:8" hidden="1" outlineLevel="2">
      <c r="A68" s="254" t="s">
        <v>233</v>
      </c>
      <c r="B68" s="254" t="s">
        <v>224</v>
      </c>
      <c r="C68" s="254" t="s">
        <v>225</v>
      </c>
      <c r="D68" s="258">
        <v>1441337.42</v>
      </c>
      <c r="E68" s="254" t="s">
        <v>229</v>
      </c>
      <c r="F68" s="254" t="s">
        <v>236</v>
      </c>
      <c r="G68" s="254" t="s">
        <v>237</v>
      </c>
      <c r="H68" s="259">
        <v>42124</v>
      </c>
    </row>
    <row r="69" spans="1:8" hidden="1" outlineLevel="2">
      <c r="A69" s="254" t="s">
        <v>233</v>
      </c>
      <c r="B69" s="254" t="s">
        <v>224</v>
      </c>
      <c r="C69" s="254" t="s">
        <v>225</v>
      </c>
      <c r="D69" s="258">
        <v>1059853.72</v>
      </c>
      <c r="E69" s="254" t="s">
        <v>229</v>
      </c>
      <c r="F69" s="254" t="s">
        <v>236</v>
      </c>
      <c r="G69" s="254" t="s">
        <v>237</v>
      </c>
      <c r="H69" s="259">
        <v>42155</v>
      </c>
    </row>
    <row r="70" spans="1:8" hidden="1" outlineLevel="2">
      <c r="A70" s="254" t="s">
        <v>233</v>
      </c>
      <c r="B70" s="254" t="s">
        <v>224</v>
      </c>
      <c r="C70" s="254" t="s">
        <v>225</v>
      </c>
      <c r="D70" s="258">
        <v>1523902.17</v>
      </c>
      <c r="E70" s="254" t="s">
        <v>229</v>
      </c>
      <c r="F70" s="254" t="s">
        <v>236</v>
      </c>
      <c r="G70" s="254" t="s">
        <v>237</v>
      </c>
      <c r="H70" s="259">
        <v>42185</v>
      </c>
    </row>
    <row r="71" spans="1:8" hidden="1" outlineLevel="2">
      <c r="A71" s="254" t="s">
        <v>233</v>
      </c>
      <c r="B71" s="254" t="s">
        <v>224</v>
      </c>
      <c r="C71" s="254" t="s">
        <v>225</v>
      </c>
      <c r="D71" s="258">
        <v>1228585.33</v>
      </c>
      <c r="E71" s="254" t="s">
        <v>229</v>
      </c>
      <c r="F71" s="254" t="s">
        <v>236</v>
      </c>
      <c r="G71" s="254" t="s">
        <v>237</v>
      </c>
      <c r="H71" s="259">
        <v>42216</v>
      </c>
    </row>
    <row r="72" spans="1:8" hidden="1" outlineLevel="2">
      <c r="A72" s="254" t="s">
        <v>233</v>
      </c>
      <c r="B72" s="254" t="s">
        <v>224</v>
      </c>
      <c r="C72" s="254" t="s">
        <v>225</v>
      </c>
      <c r="D72" s="258">
        <v>1193419.97</v>
      </c>
      <c r="E72" s="254" t="s">
        <v>229</v>
      </c>
      <c r="F72" s="254" t="s">
        <v>236</v>
      </c>
      <c r="G72" s="254" t="s">
        <v>237</v>
      </c>
      <c r="H72" s="259">
        <v>42247</v>
      </c>
    </row>
    <row r="73" spans="1:8" hidden="1" outlineLevel="2">
      <c r="A73" s="254" t="s">
        <v>233</v>
      </c>
      <c r="B73" s="254" t="s">
        <v>224</v>
      </c>
      <c r="C73" s="254" t="s">
        <v>225</v>
      </c>
      <c r="D73" s="258">
        <v>894656.59</v>
      </c>
      <c r="E73" s="254" t="s">
        <v>229</v>
      </c>
      <c r="F73" s="254" t="s">
        <v>236</v>
      </c>
      <c r="G73" s="254" t="s">
        <v>237</v>
      </c>
      <c r="H73" s="259">
        <v>42277</v>
      </c>
    </row>
    <row r="74" spans="1:8" hidden="1" outlineLevel="2">
      <c r="A74" s="254" t="s">
        <v>233</v>
      </c>
      <c r="B74" s="254" t="s">
        <v>224</v>
      </c>
      <c r="C74" s="254" t="s">
        <v>225</v>
      </c>
      <c r="D74" s="258">
        <v>1400719.42</v>
      </c>
      <c r="E74" s="254" t="s">
        <v>229</v>
      </c>
      <c r="F74" s="254" t="s">
        <v>236</v>
      </c>
      <c r="G74" s="254" t="s">
        <v>237</v>
      </c>
      <c r="H74" s="259">
        <v>42308</v>
      </c>
    </row>
    <row r="75" spans="1:8" hidden="1" outlineLevel="2">
      <c r="A75" s="254" t="s">
        <v>233</v>
      </c>
      <c r="B75" s="254" t="s">
        <v>224</v>
      </c>
      <c r="C75" s="254" t="s">
        <v>225</v>
      </c>
      <c r="D75" s="258">
        <v>449884.28</v>
      </c>
      <c r="E75" s="254" t="s">
        <v>229</v>
      </c>
      <c r="F75" s="254" t="s">
        <v>236</v>
      </c>
      <c r="G75" s="254" t="s">
        <v>237</v>
      </c>
      <c r="H75" s="259">
        <v>42338</v>
      </c>
    </row>
    <row r="76" spans="1:8" hidden="1" outlineLevel="2">
      <c r="A76" s="254" t="s">
        <v>233</v>
      </c>
      <c r="B76" s="254" t="s">
        <v>224</v>
      </c>
      <c r="C76" s="254" t="s">
        <v>225</v>
      </c>
      <c r="D76" s="258">
        <v>1089605.29</v>
      </c>
      <c r="E76" s="254" t="s">
        <v>229</v>
      </c>
      <c r="F76" s="254" t="s">
        <v>236</v>
      </c>
      <c r="G76" s="254" t="s">
        <v>237</v>
      </c>
      <c r="H76" s="259">
        <v>42369</v>
      </c>
    </row>
    <row r="77" spans="1:8" hidden="1" outlineLevel="2">
      <c r="A77" s="254" t="s">
        <v>233</v>
      </c>
      <c r="B77" s="254" t="s">
        <v>224</v>
      </c>
      <c r="C77" s="254" t="s">
        <v>225</v>
      </c>
      <c r="D77" s="258">
        <v>1295693.8</v>
      </c>
      <c r="E77" s="254" t="s">
        <v>229</v>
      </c>
      <c r="F77" s="254" t="s">
        <v>236</v>
      </c>
      <c r="G77" s="254" t="s">
        <v>237</v>
      </c>
      <c r="H77" s="259">
        <v>42400</v>
      </c>
    </row>
    <row r="78" spans="1:8" hidden="1" outlineLevel="2">
      <c r="A78" s="254" t="s">
        <v>233</v>
      </c>
      <c r="B78" s="254" t="s">
        <v>224</v>
      </c>
      <c r="C78" s="254" t="s">
        <v>225</v>
      </c>
      <c r="D78" s="258">
        <v>1487054.17</v>
      </c>
      <c r="E78" s="254" t="s">
        <v>229</v>
      </c>
      <c r="F78" s="254" t="s">
        <v>236</v>
      </c>
      <c r="G78" s="254" t="s">
        <v>237</v>
      </c>
      <c r="H78" s="259">
        <v>42429</v>
      </c>
    </row>
    <row r="79" spans="1:8" hidden="1" outlineLevel="2">
      <c r="A79" s="254" t="s">
        <v>233</v>
      </c>
      <c r="B79" s="254" t="s">
        <v>224</v>
      </c>
      <c r="C79" s="254" t="s">
        <v>225</v>
      </c>
      <c r="D79" s="258">
        <v>1410194.09</v>
      </c>
      <c r="E79" s="254" t="s">
        <v>229</v>
      </c>
      <c r="F79" s="254" t="s">
        <v>236</v>
      </c>
      <c r="G79" s="254" t="s">
        <v>237</v>
      </c>
      <c r="H79" s="259">
        <v>42460</v>
      </c>
    </row>
    <row r="80" spans="1:8" hidden="1" outlineLevel="2">
      <c r="A80" s="254" t="s">
        <v>233</v>
      </c>
      <c r="B80" s="254" t="s">
        <v>224</v>
      </c>
      <c r="C80" s="254" t="s">
        <v>225</v>
      </c>
      <c r="D80" s="258">
        <v>1081925.7</v>
      </c>
      <c r="E80" s="254" t="s">
        <v>229</v>
      </c>
      <c r="F80" s="254" t="s">
        <v>236</v>
      </c>
      <c r="G80" s="254" t="s">
        <v>237</v>
      </c>
      <c r="H80" s="259">
        <v>42490</v>
      </c>
    </row>
    <row r="81" spans="1:8" hidden="1" outlineLevel="2">
      <c r="A81" s="254" t="s">
        <v>233</v>
      </c>
      <c r="B81" s="254" t="s">
        <v>224</v>
      </c>
      <c r="C81" s="254" t="s">
        <v>225</v>
      </c>
      <c r="D81" s="258">
        <v>1359473.65</v>
      </c>
      <c r="E81" s="254" t="s">
        <v>229</v>
      </c>
      <c r="F81" s="254" t="s">
        <v>236</v>
      </c>
      <c r="G81" s="254" t="s">
        <v>237</v>
      </c>
      <c r="H81" s="259">
        <v>42521</v>
      </c>
    </row>
    <row r="82" spans="1:8" hidden="1" outlineLevel="2">
      <c r="A82" s="254" t="s">
        <v>233</v>
      </c>
      <c r="B82" s="254" t="s">
        <v>224</v>
      </c>
      <c r="C82" s="254" t="s">
        <v>225</v>
      </c>
      <c r="D82" s="258">
        <v>1631919.35</v>
      </c>
      <c r="E82" s="254" t="s">
        <v>229</v>
      </c>
      <c r="F82" s="254" t="s">
        <v>236</v>
      </c>
      <c r="G82" s="254" t="s">
        <v>237</v>
      </c>
      <c r="H82" s="259">
        <v>42551</v>
      </c>
    </row>
    <row r="83" spans="1:8" hidden="1" outlineLevel="2">
      <c r="A83" s="254" t="s">
        <v>233</v>
      </c>
      <c r="B83" s="254" t="s">
        <v>224</v>
      </c>
      <c r="C83" s="254" t="s">
        <v>225</v>
      </c>
      <c r="D83" s="258">
        <v>1372206.81</v>
      </c>
      <c r="E83" s="254" t="s">
        <v>229</v>
      </c>
      <c r="F83" s="254" t="s">
        <v>236</v>
      </c>
      <c r="G83" s="254" t="s">
        <v>237</v>
      </c>
      <c r="H83" s="259">
        <v>42582</v>
      </c>
    </row>
    <row r="84" spans="1:8" hidden="1" outlineLevel="2">
      <c r="A84" s="254" t="s">
        <v>233</v>
      </c>
      <c r="B84" s="254" t="s">
        <v>224</v>
      </c>
      <c r="C84" s="254" t="s">
        <v>225</v>
      </c>
      <c r="D84" s="258">
        <v>1621055.98</v>
      </c>
      <c r="E84" s="254" t="s">
        <v>229</v>
      </c>
      <c r="F84" s="254" t="s">
        <v>236</v>
      </c>
      <c r="G84" s="254" t="s">
        <v>237</v>
      </c>
      <c r="H84" s="259">
        <v>42613</v>
      </c>
    </row>
    <row r="85" spans="1:8" hidden="1" outlineLevel="2">
      <c r="A85" s="254" t="s">
        <v>233</v>
      </c>
      <c r="B85" s="254" t="s">
        <v>224</v>
      </c>
      <c r="C85" s="254" t="s">
        <v>225</v>
      </c>
      <c r="D85" s="258">
        <v>2207327.09</v>
      </c>
      <c r="E85" s="254" t="s">
        <v>229</v>
      </c>
      <c r="F85" s="254" t="s">
        <v>236</v>
      </c>
      <c r="G85" s="254" t="s">
        <v>237</v>
      </c>
      <c r="H85" s="259">
        <v>42643</v>
      </c>
    </row>
    <row r="86" spans="1:8" hidden="1" outlineLevel="2">
      <c r="A86" s="254" t="s">
        <v>233</v>
      </c>
      <c r="B86" s="254" t="s">
        <v>224</v>
      </c>
      <c r="C86" s="254" t="s">
        <v>225</v>
      </c>
      <c r="D86" s="258">
        <v>0.05</v>
      </c>
      <c r="E86" s="254" t="s">
        <v>229</v>
      </c>
      <c r="F86" s="254" t="s">
        <v>238</v>
      </c>
      <c r="G86" s="254" t="s">
        <v>239</v>
      </c>
      <c r="H86" s="259">
        <v>40905</v>
      </c>
    </row>
    <row r="87" spans="1:8" hidden="1" outlineLevel="2">
      <c r="A87" s="254" t="s">
        <v>233</v>
      </c>
      <c r="B87" s="254" t="s">
        <v>224</v>
      </c>
      <c r="C87" s="254" t="s">
        <v>225</v>
      </c>
      <c r="D87" s="258">
        <v>1.73</v>
      </c>
      <c r="E87" s="254" t="s">
        <v>229</v>
      </c>
      <c r="F87" s="254" t="s">
        <v>238</v>
      </c>
      <c r="G87" s="254" t="s">
        <v>239</v>
      </c>
      <c r="H87" s="259">
        <v>40904</v>
      </c>
    </row>
    <row r="88" spans="1:8" hidden="1" outlineLevel="2">
      <c r="A88" s="254" t="s">
        <v>233</v>
      </c>
      <c r="B88" s="254" t="s">
        <v>224</v>
      </c>
      <c r="C88" s="254" t="s">
        <v>225</v>
      </c>
      <c r="D88" s="258">
        <v>36920382.990000002</v>
      </c>
      <c r="E88" s="254" t="s">
        <v>229</v>
      </c>
      <c r="F88" s="254" t="s">
        <v>234</v>
      </c>
      <c r="G88" s="254" t="s">
        <v>235</v>
      </c>
      <c r="H88" s="259">
        <v>40908</v>
      </c>
    </row>
    <row r="89" spans="1:8" hidden="1" outlineLevel="2">
      <c r="A89" s="254" t="s">
        <v>233</v>
      </c>
      <c r="B89" s="254" t="s">
        <v>224</v>
      </c>
      <c r="C89" s="254" t="s">
        <v>225</v>
      </c>
      <c r="D89" s="258">
        <v>-33331897.41</v>
      </c>
      <c r="E89" s="254" t="s">
        <v>229</v>
      </c>
      <c r="F89" s="254" t="s">
        <v>234</v>
      </c>
      <c r="G89" s="254" t="s">
        <v>235</v>
      </c>
      <c r="H89" s="259">
        <v>40833</v>
      </c>
    </row>
    <row r="90" spans="1:8" hidden="1" outlineLevel="2">
      <c r="A90" s="254" t="s">
        <v>233</v>
      </c>
      <c r="B90" s="254" t="s">
        <v>224</v>
      </c>
      <c r="C90" s="254" t="s">
        <v>225</v>
      </c>
      <c r="D90" s="258">
        <v>34387428.990000002</v>
      </c>
      <c r="E90" s="254" t="s">
        <v>229</v>
      </c>
      <c r="F90" s="254" t="s">
        <v>234</v>
      </c>
      <c r="G90" s="254" t="s">
        <v>235</v>
      </c>
      <c r="H90" s="259">
        <v>40847</v>
      </c>
    </row>
    <row r="91" spans="1:8" hidden="1" outlineLevel="2">
      <c r="A91" s="254" t="s">
        <v>233</v>
      </c>
      <c r="B91" s="254" t="s">
        <v>224</v>
      </c>
      <c r="C91" s="254" t="s">
        <v>225</v>
      </c>
      <c r="D91" s="258">
        <v>-34387428.990000002</v>
      </c>
      <c r="E91" s="254" t="s">
        <v>229</v>
      </c>
      <c r="F91" s="254" t="s">
        <v>234</v>
      </c>
      <c r="G91" s="254" t="s">
        <v>235</v>
      </c>
      <c r="H91" s="259">
        <v>40858</v>
      </c>
    </row>
    <row r="92" spans="1:8" hidden="1" outlineLevel="2">
      <c r="A92" s="254" t="s">
        <v>233</v>
      </c>
      <c r="B92" s="254" t="s">
        <v>224</v>
      </c>
      <c r="C92" s="254" t="s">
        <v>225</v>
      </c>
      <c r="D92" s="258">
        <v>35164337.829999998</v>
      </c>
      <c r="E92" s="254" t="s">
        <v>229</v>
      </c>
      <c r="F92" s="254" t="s">
        <v>234</v>
      </c>
      <c r="G92" s="254" t="s">
        <v>235</v>
      </c>
      <c r="H92" s="259">
        <v>40877</v>
      </c>
    </row>
    <row r="93" spans="1:8" hidden="1" outlineLevel="2">
      <c r="A93" s="260" t="s">
        <v>233</v>
      </c>
      <c r="B93" s="254" t="s">
        <v>224</v>
      </c>
      <c r="C93" s="254" t="s">
        <v>225</v>
      </c>
      <c r="D93" s="258">
        <v>-35164337.829999998</v>
      </c>
      <c r="E93" s="254" t="s">
        <v>229</v>
      </c>
      <c r="F93" s="254" t="s">
        <v>234</v>
      </c>
      <c r="G93" s="254" t="s">
        <v>235</v>
      </c>
      <c r="H93" s="259">
        <v>40890</v>
      </c>
    </row>
    <row r="94" spans="1:8" hidden="1" outlineLevel="1" collapsed="1">
      <c r="A94" s="290" t="s">
        <v>233</v>
      </c>
      <c r="B94" s="290" t="s">
        <v>232</v>
      </c>
      <c r="C94" s="290" t="s">
        <v>61</v>
      </c>
      <c r="D94" s="291">
        <v>77870478.420000002</v>
      </c>
      <c r="E94" s="290" t="s">
        <v>61</v>
      </c>
      <c r="F94" s="290" t="s">
        <v>61</v>
      </c>
      <c r="G94" s="290" t="s">
        <v>61</v>
      </c>
      <c r="H94" s="292"/>
    </row>
    <row r="95" spans="1:8" ht="25.2" customHeight="1" collapsed="1">
      <c r="A95" s="261"/>
      <c r="B95" s="262" t="s">
        <v>61</v>
      </c>
      <c r="C95" s="263" t="s">
        <v>240</v>
      </c>
      <c r="D95" s="264">
        <f>D9+D94</f>
        <v>77911728.420000002</v>
      </c>
      <c r="E95" s="262" t="s">
        <v>61</v>
      </c>
      <c r="F95" s="262" t="s">
        <v>61</v>
      </c>
      <c r="G95" s="262" t="s">
        <v>61</v>
      </c>
      <c r="H95" s="265"/>
    </row>
  </sheetData>
  <pageMargins left="0.75" right="0.75" top="1" bottom="1" header="0.5" footer="0.5"/>
  <pageSetup scale="6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J37"/>
  <sheetViews>
    <sheetView zoomScaleNormal="100" workbookViewId="0">
      <selection activeCell="F35" sqref="F35"/>
    </sheetView>
  </sheetViews>
  <sheetFormatPr defaultColWidth="9.109375" defaultRowHeight="13.2"/>
  <cols>
    <col min="1" max="1" width="30.5546875" style="1" customWidth="1"/>
    <col min="2" max="2" width="13.33203125" style="1" customWidth="1"/>
    <col min="3" max="3" width="15" style="1" customWidth="1"/>
    <col min="4" max="4" width="14.33203125" style="1" customWidth="1"/>
    <col min="5" max="5" width="12.88671875" style="1" customWidth="1"/>
    <col min="6" max="6" width="13.109375" style="1" customWidth="1"/>
    <col min="7" max="7" width="18.88671875" style="1" bestFit="1" customWidth="1"/>
    <col min="8" max="8" width="14.88671875" style="1" customWidth="1"/>
    <col min="9" max="9" width="1.6640625" style="1" bestFit="1" customWidth="1"/>
    <col min="10" max="16384" width="9.109375" style="1"/>
  </cols>
  <sheetData>
    <row r="1" spans="1:8" s="36" customFormat="1">
      <c r="A1" s="48" t="s">
        <v>45</v>
      </c>
      <c r="B1" s="48"/>
      <c r="C1" s="48"/>
      <c r="D1" s="48"/>
      <c r="E1" s="48"/>
      <c r="F1" s="48"/>
      <c r="G1" s="48"/>
      <c r="H1" s="48"/>
    </row>
    <row r="2" spans="1:8" s="36" customFormat="1">
      <c r="A2" s="48" t="s">
        <v>44</v>
      </c>
      <c r="B2" s="48"/>
      <c r="C2" s="48"/>
      <c r="D2" s="48"/>
      <c r="E2" s="48"/>
      <c r="F2" s="48"/>
      <c r="G2" s="48"/>
      <c r="H2" s="48"/>
    </row>
    <row r="3" spans="1:8" s="36" customFormat="1">
      <c r="A3" s="48" t="s">
        <v>43</v>
      </c>
      <c r="B3" s="48"/>
      <c r="C3" s="48"/>
      <c r="D3" s="48"/>
      <c r="E3" s="48"/>
      <c r="F3" s="48"/>
      <c r="G3" s="48"/>
      <c r="H3" s="48"/>
    </row>
    <row r="4" spans="1:8" s="36" customFormat="1">
      <c r="A4" s="47" t="s">
        <v>248</v>
      </c>
      <c r="B4" s="48"/>
      <c r="C4" s="48"/>
      <c r="D4" s="48"/>
      <c r="E4" s="48"/>
      <c r="F4" s="48"/>
      <c r="G4" s="48"/>
      <c r="H4" s="48"/>
    </row>
    <row r="5" spans="1:8">
      <c r="A5" s="309"/>
      <c r="B5" s="309"/>
      <c r="C5" s="309"/>
      <c r="D5" s="309"/>
      <c r="E5" s="309"/>
      <c r="F5" s="309"/>
      <c r="G5" s="309"/>
      <c r="H5" s="309"/>
    </row>
    <row r="6" spans="1:8">
      <c r="A6" s="47"/>
      <c r="B6" s="45"/>
      <c r="C6" s="45"/>
      <c r="D6" s="45"/>
      <c r="E6" s="45"/>
      <c r="F6" s="45"/>
      <c r="G6" s="45"/>
      <c r="H6" s="45"/>
    </row>
    <row r="7" spans="1:8">
      <c r="A7" s="47"/>
      <c r="B7" s="166"/>
      <c r="C7" s="166"/>
      <c r="D7" s="166"/>
      <c r="E7" s="166"/>
      <c r="F7" s="166"/>
      <c r="G7" s="166"/>
      <c r="H7" s="166"/>
    </row>
    <row r="8" spans="1:8">
      <c r="A8" s="47"/>
      <c r="B8" s="166"/>
      <c r="C8" s="166"/>
      <c r="D8" s="166"/>
      <c r="E8" s="166" t="s">
        <v>28</v>
      </c>
      <c r="F8" s="166"/>
      <c r="G8" s="166"/>
      <c r="H8" s="166" t="s">
        <v>26</v>
      </c>
    </row>
    <row r="9" spans="1:8">
      <c r="A9" s="46"/>
      <c r="B9" s="166" t="s">
        <v>24</v>
      </c>
      <c r="C9" s="166" t="s">
        <v>23</v>
      </c>
      <c r="D9" s="166" t="s">
        <v>42</v>
      </c>
      <c r="E9" s="166" t="s">
        <v>22</v>
      </c>
      <c r="F9" s="166" t="s">
        <v>42</v>
      </c>
      <c r="G9" s="166" t="s">
        <v>24</v>
      </c>
      <c r="H9" s="166" t="s">
        <v>19</v>
      </c>
    </row>
    <row r="10" spans="1:8">
      <c r="A10" s="43" t="s">
        <v>17</v>
      </c>
      <c r="B10" s="43" t="s">
        <v>19</v>
      </c>
      <c r="C10" s="43" t="s">
        <v>15</v>
      </c>
      <c r="D10" s="43" t="s">
        <v>41</v>
      </c>
      <c r="E10" s="166" t="s">
        <v>13</v>
      </c>
      <c r="F10" s="43" t="s">
        <v>40</v>
      </c>
      <c r="G10" s="43" t="s">
        <v>15</v>
      </c>
      <c r="H10" s="43" t="s">
        <v>10</v>
      </c>
    </row>
    <row r="11" spans="1:8">
      <c r="A11" s="44"/>
      <c r="B11" s="44" t="s">
        <v>39</v>
      </c>
      <c r="C11" s="44" t="s">
        <v>38</v>
      </c>
      <c r="D11" s="44" t="s">
        <v>37</v>
      </c>
      <c r="E11" s="44" t="s">
        <v>36</v>
      </c>
      <c r="F11" s="44" t="s">
        <v>35</v>
      </c>
      <c r="G11" s="44" t="s">
        <v>34</v>
      </c>
      <c r="H11" s="44" t="s">
        <v>33</v>
      </c>
    </row>
    <row r="12" spans="1:8" ht="13.8">
      <c r="A12" s="43"/>
      <c r="B12" s="25" t="s">
        <v>177</v>
      </c>
      <c r="C12" s="25" t="s">
        <v>178</v>
      </c>
      <c r="D12" s="25" t="s">
        <v>178</v>
      </c>
      <c r="E12" s="25" t="s">
        <v>178</v>
      </c>
      <c r="F12" s="25" t="s">
        <v>178</v>
      </c>
      <c r="G12" s="25" t="s">
        <v>178</v>
      </c>
      <c r="H12" s="43"/>
    </row>
    <row r="13" spans="1:8">
      <c r="A13" s="288"/>
      <c r="B13" s="167"/>
      <c r="C13" s="167"/>
      <c r="D13" s="167"/>
      <c r="E13" s="167"/>
      <c r="F13" s="167"/>
      <c r="G13" s="167"/>
      <c r="H13" s="37"/>
    </row>
    <row r="14" spans="1:8">
      <c r="A14" s="288" t="s">
        <v>179</v>
      </c>
      <c r="B14" s="167" t="str">
        <f t="shared" ref="B14:G14" si="0">IF(OR($J24="min",$J24="max"),$J24,B24)</f>
        <v>min</v>
      </c>
      <c r="C14" s="167" t="str">
        <f t="shared" si="0"/>
        <v>min</v>
      </c>
      <c r="D14" s="167" t="str">
        <f t="shared" si="0"/>
        <v>min</v>
      </c>
      <c r="E14" s="167" t="str">
        <f t="shared" si="0"/>
        <v>min</v>
      </c>
      <c r="F14" s="167" t="str">
        <f t="shared" si="0"/>
        <v>min</v>
      </c>
      <c r="G14" s="167" t="str">
        <f t="shared" si="0"/>
        <v>min</v>
      </c>
      <c r="H14" s="37" t="str">
        <f>IF(OR(B14="min",B14="max"),J24,ROUND(B14/G14,9))</f>
        <v>min</v>
      </c>
    </row>
    <row r="15" spans="1:8">
      <c r="A15" s="288" t="s">
        <v>180</v>
      </c>
      <c r="B15" s="167">
        <f>IF(OR($J25="min",$J25="max"),$J25,B25)</f>
        <v>13270215.639999984</v>
      </c>
      <c r="C15" s="167">
        <f t="shared" ref="C15:G15" si="1">IF(OR($J25="min",$J25="max"),$J25,C25)</f>
        <v>2127321374.8900001</v>
      </c>
      <c r="D15" s="167">
        <f t="shared" si="1"/>
        <v>29723813.52</v>
      </c>
      <c r="E15" s="167">
        <f t="shared" si="1"/>
        <v>3626759.2399999974</v>
      </c>
      <c r="F15" s="167">
        <f t="shared" si="1"/>
        <v>352508.76</v>
      </c>
      <c r="G15" s="167">
        <f t="shared" si="1"/>
        <v>2093618293.3700001</v>
      </c>
      <c r="H15" s="37">
        <f>IF(OR(B15="min",B15="max"),J25,ROUND(B15/G15,9))</f>
        <v>6.3384119999999999E-3</v>
      </c>
    </row>
    <row r="16" spans="1:8">
      <c r="A16" s="288" t="s">
        <v>181</v>
      </c>
      <c r="B16" s="167" t="str">
        <f t="shared" ref="B16:G16" si="2">IF(OR($J26="min",$J26="max"),$J26,B26)</f>
        <v>max</v>
      </c>
      <c r="C16" s="167" t="str">
        <f t="shared" si="2"/>
        <v>max</v>
      </c>
      <c r="D16" s="167" t="str">
        <f t="shared" si="2"/>
        <v>max</v>
      </c>
      <c r="E16" s="167" t="str">
        <f t="shared" si="2"/>
        <v>max</v>
      </c>
      <c r="F16" s="167" t="str">
        <f t="shared" si="2"/>
        <v>max</v>
      </c>
      <c r="G16" s="167" t="str">
        <f t="shared" si="2"/>
        <v>max</v>
      </c>
      <c r="H16" s="37" t="str">
        <f>IF(OR(B16="min",B16="max"),J26,ROUND(B16/G16,9))</f>
        <v>max</v>
      </c>
    </row>
    <row r="17" spans="1:10">
      <c r="A17" s="288" t="s">
        <v>182</v>
      </c>
      <c r="B17" s="167">
        <f t="shared" ref="B17:G18" si="3">IF(OR($J27="min",$J27="max"),$J27,B27)</f>
        <v>13381338.190000001</v>
      </c>
      <c r="C17" s="167">
        <f t="shared" si="3"/>
        <v>2006366630.26</v>
      </c>
      <c r="D17" s="167">
        <f t="shared" si="3"/>
        <v>33059229.91</v>
      </c>
      <c r="E17" s="167">
        <f t="shared" si="3"/>
        <v>65827878.809999995</v>
      </c>
      <c r="F17" s="167">
        <f t="shared" si="3"/>
        <v>321888.03000000003</v>
      </c>
      <c r="G17" s="167">
        <f t="shared" si="3"/>
        <v>1907157633.51</v>
      </c>
      <c r="H17" s="37">
        <f>IF(OR(B17="min",B17="max"),J27,ROUND(B17/G17,9))</f>
        <v>7.0163780000000002E-3</v>
      </c>
    </row>
    <row r="18" spans="1:10">
      <c r="A18" s="288" t="s">
        <v>247</v>
      </c>
      <c r="B18" s="167">
        <f t="shared" si="3"/>
        <v>17507852.960000001</v>
      </c>
      <c r="C18" s="167">
        <f t="shared" si="3"/>
        <v>2204873602.5399995</v>
      </c>
      <c r="D18" s="167">
        <f t="shared" si="3"/>
        <v>51568623.43</v>
      </c>
      <c r="E18" s="167">
        <f t="shared" si="3"/>
        <v>-4047083.2700000033</v>
      </c>
      <c r="F18" s="167">
        <f t="shared" si="3"/>
        <v>323282.82</v>
      </c>
      <c r="G18" s="167">
        <f t="shared" si="3"/>
        <v>2157028779.5599995</v>
      </c>
      <c r="H18" s="37">
        <f>IF(OR(B18="min",B18="max"),J28,ROUND(B18/G18,9))</f>
        <v>8.1166520000000002E-3</v>
      </c>
    </row>
    <row r="19" spans="1:10">
      <c r="A19" s="288"/>
      <c r="B19" s="167"/>
      <c r="C19" s="167"/>
      <c r="D19" s="167"/>
      <c r="E19" s="167"/>
      <c r="F19" s="167"/>
      <c r="G19" s="167"/>
      <c r="H19" s="37"/>
    </row>
    <row r="20" spans="1:10" ht="15" thickBot="1">
      <c r="A20" s="36" t="s">
        <v>32</v>
      </c>
      <c r="B20"/>
      <c r="C20"/>
      <c r="D20"/>
      <c r="E20"/>
      <c r="F20"/>
      <c r="G20"/>
      <c r="H20" s="42">
        <f>SUM(H14:H18)/3</f>
        <v>7.1571473333333331E-3</v>
      </c>
    </row>
    <row r="21" spans="1:10" ht="13.8" thickTop="1">
      <c r="A21" s="36"/>
      <c r="B21" s="41"/>
      <c r="C21" s="41"/>
      <c r="D21" s="41"/>
      <c r="E21" s="41"/>
      <c r="F21" s="41"/>
      <c r="G21" s="41"/>
      <c r="H21" s="40"/>
    </row>
    <row r="22" spans="1:10">
      <c r="C22" s="301"/>
    </row>
    <row r="23" spans="1:10">
      <c r="A23" s="288"/>
      <c r="B23" s="224"/>
      <c r="C23" s="38"/>
      <c r="D23" s="38"/>
      <c r="E23" s="38"/>
      <c r="F23" s="38"/>
      <c r="G23" s="38"/>
      <c r="H23" s="37"/>
      <c r="I23" s="39"/>
      <c r="J23" s="39"/>
    </row>
    <row r="24" spans="1:10">
      <c r="A24" s="288" t="s">
        <v>179</v>
      </c>
      <c r="B24" s="224">
        <f>'NetWriteoffs-Elec'!$B$77</f>
        <v>12842705.810000002</v>
      </c>
      <c r="C24" s="38">
        <f>'SOE 12ME 5-2012'!B35</f>
        <v>2223305696.6399999</v>
      </c>
      <c r="D24" s="38">
        <f>'SOE 12ME 5-2012'!B22</f>
        <v>40829003.359999999</v>
      </c>
      <c r="E24" s="38">
        <f>'SOE 12ME 5-2012'!B33</f>
        <v>60158548.200000003</v>
      </c>
      <c r="F24" s="38">
        <f>'SOE 12ME 5-2012'!B15</f>
        <v>362343.44</v>
      </c>
      <c r="G24" s="38">
        <f>C24-D24-E24-F24</f>
        <v>2121955801.6399996</v>
      </c>
      <c r="H24" s="37">
        <f>ROUND(B24/G24,9)</f>
        <v>6.0522969999999999E-3</v>
      </c>
      <c r="I24" s="39"/>
      <c r="J24" s="39" t="str">
        <f>IF(H24=MIN($H$24:$H$28),"min",IF(H24=MAX($H$24:$H$27),"max","include"))</f>
        <v>min</v>
      </c>
    </row>
    <row r="25" spans="1:10">
      <c r="A25" s="288" t="s">
        <v>180</v>
      </c>
      <c r="B25" s="224">
        <f>'NetWriteoffs-Elec'!$B$62</f>
        <v>13270215.639999984</v>
      </c>
      <c r="C25" s="38">
        <f>'SOE 12ME 5-2013'!B31</f>
        <v>2127321374.8900001</v>
      </c>
      <c r="D25" s="38">
        <f>'SOE 12ME 5-2013'!B22</f>
        <v>29723813.52</v>
      </c>
      <c r="E25" s="38">
        <f>'SOE 12ME 5-2013'!B29</f>
        <v>3626759.2399999974</v>
      </c>
      <c r="F25" s="38">
        <f>'SOE 12ME 5-2013'!B15</f>
        <v>352508.76</v>
      </c>
      <c r="G25" s="38">
        <f t="shared" ref="G25:G27" si="4">C25-D25-E25-F25</f>
        <v>2093618293.3700001</v>
      </c>
      <c r="H25" s="37">
        <f t="shared" ref="H25:H26" si="5">ROUND(B25/G25,9)</f>
        <v>6.3384119999999999E-3</v>
      </c>
      <c r="I25" s="39"/>
      <c r="J25" s="39" t="str">
        <f t="shared" ref="J25:J28" si="6">IF(H25=MIN($H$24:$H$28),"min",IF(H25=MAX($H$24:$H$27),"max","include"))</f>
        <v>include</v>
      </c>
    </row>
    <row r="26" spans="1:10">
      <c r="A26" s="288" t="s">
        <v>181</v>
      </c>
      <c r="B26" s="38">
        <f>'NetWriteoffs-Elec'!$B$47</f>
        <v>19277669.57</v>
      </c>
      <c r="C26" s="38">
        <f>'SOE 12ME 5-2014'!B32</f>
        <v>2182945172.6799994</v>
      </c>
      <c r="D26" s="38">
        <f>'SOE 12ME 5-2014'!B22</f>
        <v>57895295.350000001</v>
      </c>
      <c r="E26" s="38">
        <f>'SOE 12ME 5-2014'!B30</f>
        <v>42362833.689999998</v>
      </c>
      <c r="F26" s="38">
        <f>'SOE 12ME 5-2014'!B15</f>
        <v>353277.37</v>
      </c>
      <c r="G26" s="38">
        <f t="shared" si="4"/>
        <v>2082333766.2699995</v>
      </c>
      <c r="H26" s="37">
        <f t="shared" si="5"/>
        <v>9.2577230000000007E-3</v>
      </c>
      <c r="I26" s="39"/>
      <c r="J26" s="39" t="str">
        <f t="shared" si="6"/>
        <v>max</v>
      </c>
    </row>
    <row r="27" spans="1:10">
      <c r="A27" s="288" t="s">
        <v>182</v>
      </c>
      <c r="B27" s="38">
        <f>'NetWriteoffs-Elec'!B31</f>
        <v>13381338.190000001</v>
      </c>
      <c r="C27" s="38">
        <f>'SOE 12ME 5-2015'!B32</f>
        <v>2006366630.26</v>
      </c>
      <c r="D27" s="38">
        <f>'SOE 12ME 5-2015'!B22</f>
        <v>33059229.91</v>
      </c>
      <c r="E27" s="38">
        <f>'SOE 12ME 5-2015'!B30</f>
        <v>65827878.809999995</v>
      </c>
      <c r="F27" s="38">
        <f>'SOE 12ME 5-2015'!B15</f>
        <v>321888.03000000003</v>
      </c>
      <c r="G27" s="38">
        <f t="shared" si="4"/>
        <v>1907157633.51</v>
      </c>
      <c r="H27" s="37">
        <f>ROUND(B27/G27,9)</f>
        <v>7.0163780000000002E-3</v>
      </c>
      <c r="I27" s="39"/>
      <c r="J27" s="39" t="str">
        <f t="shared" si="6"/>
        <v>include</v>
      </c>
    </row>
    <row r="28" spans="1:10">
      <c r="A28" s="288" t="s">
        <v>246</v>
      </c>
      <c r="B28" s="38">
        <f>'NetWriteoffs-Elec'!B16</f>
        <v>17507852.960000001</v>
      </c>
      <c r="C28" s="38">
        <f>'SOE 12ME 5-2016'!B29</f>
        <v>2204873602.5399995</v>
      </c>
      <c r="D28" s="38">
        <f>'SOE 12ME 5-2016'!B19</f>
        <v>51568623.43</v>
      </c>
      <c r="E28" s="38">
        <f>'SOE 12ME 5-2016'!B27</f>
        <v>-4047083.2700000033</v>
      </c>
      <c r="F28" s="38">
        <f>'SOE 12ME 5-2016'!B15</f>
        <v>323282.82</v>
      </c>
      <c r="G28" s="38">
        <f>C28-D28-E28-F28</f>
        <v>2157028779.5599995</v>
      </c>
      <c r="H28" s="37">
        <f>ROUND(B28/G28,9)</f>
        <v>8.1166520000000002E-3</v>
      </c>
      <c r="I28" s="39"/>
      <c r="J28" s="39" t="str">
        <f t="shared" si="6"/>
        <v>include</v>
      </c>
    </row>
    <row r="29" spans="1:10">
      <c r="A29" s="36" t="s">
        <v>31</v>
      </c>
    </row>
    <row r="36" spans="2:2">
      <c r="B36" s="302"/>
    </row>
    <row r="37" spans="2:2">
      <c r="B37" s="301"/>
    </row>
  </sheetData>
  <mergeCells count="1">
    <mergeCell ref="A5:H5"/>
  </mergeCells>
  <pageMargins left="0.75" right="0.46" top="0.75" bottom="1" header="0.5" footer="0.5"/>
  <pageSetup scale="6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D142"/>
  <sheetViews>
    <sheetView topLeftCell="A53" zoomScaleNormal="100" workbookViewId="0">
      <selection activeCell="F63" sqref="F63"/>
    </sheetView>
  </sheetViews>
  <sheetFormatPr defaultRowHeight="14.4" outlineLevelRow="1"/>
  <cols>
    <col min="1" max="1" width="59" customWidth="1"/>
    <col min="2" max="2" width="21.33203125" customWidth="1"/>
    <col min="3" max="3" width="12.88671875" customWidth="1"/>
    <col min="4" max="4" width="16.109375" customWidth="1"/>
  </cols>
  <sheetData>
    <row r="1" spans="1:4">
      <c r="A1" s="68" t="s">
        <v>58</v>
      </c>
    </row>
    <row r="2" spans="1:4">
      <c r="A2" t="s">
        <v>57</v>
      </c>
    </row>
    <row r="3" spans="1:4">
      <c r="A3" s="64" t="s">
        <v>198</v>
      </c>
      <c r="B3" s="63"/>
    </row>
    <row r="4" spans="1:4">
      <c r="A4" s="62" t="s">
        <v>54</v>
      </c>
      <c r="B4" s="61" t="s">
        <v>53</v>
      </c>
    </row>
    <row r="5" spans="1:4">
      <c r="A5" s="54" t="s">
        <v>104</v>
      </c>
      <c r="B5" s="78">
        <v>0</v>
      </c>
    </row>
    <row r="6" spans="1:4">
      <c r="A6" s="54" t="s">
        <v>52</v>
      </c>
      <c r="B6" s="293">
        <v>16407059.630000001</v>
      </c>
    </row>
    <row r="7" spans="1:4">
      <c r="A7" s="54" t="s">
        <v>51</v>
      </c>
      <c r="B7" s="294">
        <f>SUM(B5:B6)</f>
        <v>16407059.630000001</v>
      </c>
    </row>
    <row r="8" spans="1:4">
      <c r="A8" s="54" t="s">
        <v>103</v>
      </c>
      <c r="B8" s="295">
        <v>0</v>
      </c>
    </row>
    <row r="9" spans="1:4">
      <c r="A9" s="54" t="s">
        <v>50</v>
      </c>
      <c r="B9" s="293">
        <v>4461725.8499999996</v>
      </c>
    </row>
    <row r="10" spans="1:4">
      <c r="A10" s="54" t="s">
        <v>49</v>
      </c>
      <c r="B10" s="296">
        <f>SUM(B8:B9)</f>
        <v>4461725.8499999996</v>
      </c>
    </row>
    <row r="11" spans="1:4">
      <c r="A11" s="54" t="s">
        <v>48</v>
      </c>
      <c r="B11" s="295">
        <f>B7+B10</f>
        <v>20868785.48</v>
      </c>
    </row>
    <row r="12" spans="1:4">
      <c r="A12" s="57" t="s">
        <v>47</v>
      </c>
      <c r="B12" s="297">
        <f>B11</f>
        <v>20868785.48</v>
      </c>
    </row>
    <row r="13" spans="1:4">
      <c r="A13" s="55" t="s">
        <v>199</v>
      </c>
      <c r="B13" s="80"/>
    </row>
    <row r="14" spans="1:4">
      <c r="A14" s="54" t="s">
        <v>46</v>
      </c>
      <c r="B14" s="298">
        <f>B7</f>
        <v>16407059.630000001</v>
      </c>
      <c r="D14" s="249">
        <f>B14</f>
        <v>16407059.630000001</v>
      </c>
    </row>
    <row r="15" spans="1:4">
      <c r="A15" s="52" t="s">
        <v>136</v>
      </c>
      <c r="B15" s="299">
        <f>'BS Acct-Elec'!D21</f>
        <v>1100793.3300000008</v>
      </c>
    </row>
    <row r="16" spans="1:4">
      <c r="A16" s="51"/>
      <c r="B16" s="300">
        <f>SUM(B14:B15)</f>
        <v>17507852.960000001</v>
      </c>
    </row>
    <row r="17" spans="1:4" ht="9" customHeight="1">
      <c r="A17" s="66"/>
      <c r="B17" s="65"/>
    </row>
    <row r="18" spans="1:4">
      <c r="A18" s="64" t="s">
        <v>164</v>
      </c>
      <c r="B18" s="63"/>
    </row>
    <row r="19" spans="1:4">
      <c r="A19" s="62" t="s">
        <v>54</v>
      </c>
      <c r="B19" s="61" t="s">
        <v>53</v>
      </c>
    </row>
    <row r="20" spans="1:4">
      <c r="A20" s="54" t="s">
        <v>104</v>
      </c>
      <c r="B20" s="293">
        <v>0</v>
      </c>
    </row>
    <row r="21" spans="1:4">
      <c r="A21" s="54" t="s">
        <v>52</v>
      </c>
      <c r="B21" s="293">
        <v>14886049.460000001</v>
      </c>
    </row>
    <row r="22" spans="1:4">
      <c r="A22" s="54" t="s">
        <v>51</v>
      </c>
      <c r="B22" s="294">
        <f>SUM(B20:B21)</f>
        <v>14886049.460000001</v>
      </c>
      <c r="D22" s="249"/>
    </row>
    <row r="23" spans="1:4" ht="13.5" customHeight="1">
      <c r="A23" s="54" t="s">
        <v>103</v>
      </c>
      <c r="B23" s="295">
        <v>0</v>
      </c>
    </row>
    <row r="24" spans="1:4">
      <c r="A24" s="54" t="s">
        <v>50</v>
      </c>
      <c r="B24" s="293">
        <v>4744828.03</v>
      </c>
    </row>
    <row r="25" spans="1:4">
      <c r="A25" s="54" t="s">
        <v>49</v>
      </c>
      <c r="B25" s="296">
        <f>SUM(B23:B24)</f>
        <v>4744828.03</v>
      </c>
    </row>
    <row r="26" spans="1:4">
      <c r="A26" s="54" t="s">
        <v>48</v>
      </c>
      <c r="B26" s="295">
        <f>B22+B25</f>
        <v>19630877.490000002</v>
      </c>
    </row>
    <row r="27" spans="1:4">
      <c r="A27" s="57" t="s">
        <v>47</v>
      </c>
      <c r="B27" s="297">
        <f>B26</f>
        <v>19630877.490000002</v>
      </c>
    </row>
    <row r="28" spans="1:4">
      <c r="A28" s="55" t="s">
        <v>169</v>
      </c>
      <c r="B28" s="80"/>
    </row>
    <row r="29" spans="1:4">
      <c r="A29" s="54" t="s">
        <v>46</v>
      </c>
      <c r="B29" s="298">
        <f>B22</f>
        <v>14886049.460000001</v>
      </c>
      <c r="D29" s="249">
        <f>+B29</f>
        <v>14886049.460000001</v>
      </c>
    </row>
    <row r="30" spans="1:4">
      <c r="A30" s="52" t="s">
        <v>136</v>
      </c>
      <c r="B30" s="299">
        <f>'BS Acct-Elec'!D39</f>
        <v>-1504711.2700000003</v>
      </c>
    </row>
    <row r="31" spans="1:4">
      <c r="A31" s="51"/>
      <c r="B31" s="300">
        <f>SUM(B29:B30)</f>
        <v>13381338.190000001</v>
      </c>
    </row>
    <row r="32" spans="1:4" ht="8.25" customHeight="1"/>
    <row r="33" spans="1:4" ht="8.1" customHeight="1">
      <c r="A33" s="66"/>
      <c r="B33" s="65"/>
    </row>
    <row r="34" spans="1:4">
      <c r="A34" s="64" t="s">
        <v>165</v>
      </c>
      <c r="B34" s="63"/>
    </row>
    <row r="35" spans="1:4">
      <c r="A35" s="62" t="s">
        <v>54</v>
      </c>
      <c r="B35" s="61" t="s">
        <v>53</v>
      </c>
    </row>
    <row r="36" spans="1:4">
      <c r="A36" s="54" t="s">
        <v>104</v>
      </c>
      <c r="B36" s="293">
        <v>0</v>
      </c>
    </row>
    <row r="37" spans="1:4">
      <c r="A37" s="54" t="s">
        <v>52</v>
      </c>
      <c r="B37" s="293">
        <v>21897488.260000002</v>
      </c>
    </row>
    <row r="38" spans="1:4">
      <c r="A38" s="54" t="s">
        <v>51</v>
      </c>
      <c r="B38" s="294">
        <f>SUM(B36:B37)</f>
        <v>21897488.260000002</v>
      </c>
    </row>
    <row r="39" spans="1:4" ht="11.25" customHeight="1">
      <c r="A39" s="54" t="s">
        <v>103</v>
      </c>
      <c r="B39" s="295">
        <v>0</v>
      </c>
    </row>
    <row r="40" spans="1:4">
      <c r="A40" s="54" t="s">
        <v>50</v>
      </c>
      <c r="B40" s="293">
        <v>7412257.6799999997</v>
      </c>
    </row>
    <row r="41" spans="1:4">
      <c r="A41" s="54" t="s">
        <v>49</v>
      </c>
      <c r="B41" s="296">
        <f>SUM(B39:B40)</f>
        <v>7412257.6799999997</v>
      </c>
    </row>
    <row r="42" spans="1:4">
      <c r="A42" s="54" t="s">
        <v>48</v>
      </c>
      <c r="B42" s="295">
        <f>B38+B41</f>
        <v>29309745.940000001</v>
      </c>
    </row>
    <row r="43" spans="1:4">
      <c r="A43" s="57" t="s">
        <v>47</v>
      </c>
      <c r="B43" s="297">
        <f>B42</f>
        <v>29309745.940000001</v>
      </c>
    </row>
    <row r="44" spans="1:4" ht="12.75" customHeight="1">
      <c r="A44" s="55" t="s">
        <v>170</v>
      </c>
      <c r="B44" s="80"/>
    </row>
    <row r="45" spans="1:4">
      <c r="A45" s="54" t="s">
        <v>46</v>
      </c>
      <c r="B45" s="298">
        <f>B38</f>
        <v>21897488.260000002</v>
      </c>
      <c r="D45" s="249">
        <f>+B45</f>
        <v>21897488.260000002</v>
      </c>
    </row>
    <row r="46" spans="1:4">
      <c r="A46" s="52" t="s">
        <v>136</v>
      </c>
      <c r="B46" s="299">
        <f>'BS Acct-Elec'!D57</f>
        <v>-2619818.6900000004</v>
      </c>
    </row>
    <row r="47" spans="1:4">
      <c r="A47" s="51"/>
      <c r="B47" s="300">
        <f>SUM(B45:B46)</f>
        <v>19277669.57</v>
      </c>
    </row>
    <row r="48" spans="1:4" ht="8.1" customHeight="1">
      <c r="A48" s="66"/>
      <c r="B48" s="65"/>
    </row>
    <row r="49" spans="1:4">
      <c r="A49" s="64" t="s">
        <v>166</v>
      </c>
      <c r="B49" s="63"/>
    </row>
    <row r="50" spans="1:4">
      <c r="A50" s="62" t="s">
        <v>54</v>
      </c>
      <c r="B50" s="61" t="s">
        <v>53</v>
      </c>
    </row>
    <row r="51" spans="1:4">
      <c r="A51" s="54" t="s">
        <v>104</v>
      </c>
      <c r="B51" s="293">
        <v>3750</v>
      </c>
    </row>
    <row r="52" spans="1:4">
      <c r="A52" s="54" t="s">
        <v>52</v>
      </c>
      <c r="B52" s="293">
        <v>12060329.210000001</v>
      </c>
    </row>
    <row r="53" spans="1:4">
      <c r="A53" s="54" t="s">
        <v>51</v>
      </c>
      <c r="B53" s="294">
        <f>SUM(B51:B52)</f>
        <v>12064079.210000001</v>
      </c>
    </row>
    <row r="54" spans="1:4">
      <c r="A54" s="54" t="s">
        <v>103</v>
      </c>
      <c r="B54" s="295">
        <v>3750</v>
      </c>
    </row>
    <row r="55" spans="1:4">
      <c r="A55" s="54" t="s">
        <v>50</v>
      </c>
      <c r="B55" s="293">
        <v>4098401.65</v>
      </c>
    </row>
    <row r="56" spans="1:4">
      <c r="A56" s="54" t="s">
        <v>49</v>
      </c>
      <c r="B56" s="296">
        <f>SUM(B54:B55)</f>
        <v>4102151.65</v>
      </c>
    </row>
    <row r="57" spans="1:4">
      <c r="A57" s="54" t="s">
        <v>48</v>
      </c>
      <c r="B57" s="295">
        <f>B53+B56</f>
        <v>16166230.860000001</v>
      </c>
    </row>
    <row r="58" spans="1:4">
      <c r="A58" s="57" t="s">
        <v>47</v>
      </c>
      <c r="B58" s="297">
        <f>B57</f>
        <v>16166230.860000001</v>
      </c>
    </row>
    <row r="59" spans="1:4">
      <c r="A59" s="55" t="s">
        <v>171</v>
      </c>
      <c r="B59" s="80"/>
    </row>
    <row r="60" spans="1:4">
      <c r="A60" s="54" t="s">
        <v>46</v>
      </c>
      <c r="B60" s="298">
        <f>B53</f>
        <v>12064079.210000001</v>
      </c>
      <c r="D60" s="249">
        <f>+B60</f>
        <v>12064079.210000001</v>
      </c>
    </row>
    <row r="61" spans="1:4">
      <c r="A61" s="52" t="s">
        <v>55</v>
      </c>
      <c r="B61" s="299">
        <f>'BS Acct-Elec'!D75</f>
        <v>1206136.4299999825</v>
      </c>
    </row>
    <row r="62" spans="1:4">
      <c r="A62" s="51"/>
      <c r="B62" s="300">
        <f>SUM(B60:B61)</f>
        <v>13270215.639999984</v>
      </c>
    </row>
    <row r="63" spans="1:4" ht="8.1" customHeight="1">
      <c r="A63" s="66"/>
      <c r="B63" s="65"/>
    </row>
    <row r="64" spans="1:4">
      <c r="A64" s="64" t="s">
        <v>167</v>
      </c>
      <c r="B64" s="63"/>
    </row>
    <row r="65" spans="1:4">
      <c r="A65" s="62" t="s">
        <v>54</v>
      </c>
      <c r="B65" s="61" t="s">
        <v>53</v>
      </c>
    </row>
    <row r="66" spans="1:4">
      <c r="A66" s="54" t="s">
        <v>104</v>
      </c>
      <c r="B66" s="293">
        <v>37500</v>
      </c>
    </row>
    <row r="67" spans="1:4">
      <c r="A67" s="54" t="s">
        <v>52</v>
      </c>
      <c r="B67" s="293">
        <v>12619551.859999999</v>
      </c>
    </row>
    <row r="68" spans="1:4">
      <c r="A68" s="54" t="s">
        <v>51</v>
      </c>
      <c r="B68" s="294">
        <f>SUM(B66:B67)</f>
        <v>12657051.859999999</v>
      </c>
    </row>
    <row r="69" spans="1:4" ht="13.5" customHeight="1">
      <c r="A69" s="54" t="s">
        <v>103</v>
      </c>
      <c r="B69" s="294"/>
    </row>
    <row r="70" spans="1:4">
      <c r="A70" s="54" t="s">
        <v>50</v>
      </c>
      <c r="B70" s="293">
        <v>4955903.38</v>
      </c>
    </row>
    <row r="71" spans="1:4">
      <c r="A71" s="54" t="s">
        <v>49</v>
      </c>
      <c r="B71" s="296">
        <f>SUM(B69:B70)</f>
        <v>4955903.38</v>
      </c>
    </row>
    <row r="72" spans="1:4">
      <c r="A72" s="54" t="s">
        <v>48</v>
      </c>
      <c r="B72" s="295">
        <f>B68+B71</f>
        <v>17612955.239999998</v>
      </c>
    </row>
    <row r="73" spans="1:4">
      <c r="A73" s="57" t="s">
        <v>47</v>
      </c>
      <c r="B73" s="297">
        <f>B72</f>
        <v>17612955.239999998</v>
      </c>
    </row>
    <row r="74" spans="1:4">
      <c r="A74" s="55" t="s">
        <v>172</v>
      </c>
      <c r="B74" s="53"/>
    </row>
    <row r="75" spans="1:4">
      <c r="A75" s="54" t="s">
        <v>46</v>
      </c>
      <c r="B75" s="298">
        <f>B68</f>
        <v>12657051.859999999</v>
      </c>
      <c r="D75" s="249">
        <f>+B75</f>
        <v>12657051.859999999</v>
      </c>
    </row>
    <row r="76" spans="1:4">
      <c r="A76" s="52" t="s">
        <v>55</v>
      </c>
      <c r="B76" s="299">
        <f>'BS Acct-Elec'!D93</f>
        <v>185653.95000000298</v>
      </c>
      <c r="C76" t="s">
        <v>194</v>
      </c>
      <c r="D76" s="249">
        <f>SUM(D14:D75)</f>
        <v>77911728.420000017</v>
      </c>
    </row>
    <row r="77" spans="1:4" ht="12.75" customHeight="1">
      <c r="A77" s="51"/>
      <c r="B77" s="300">
        <f>SUM(B75:B76)</f>
        <v>12842705.810000002</v>
      </c>
      <c r="C77" s="250" t="s">
        <v>195</v>
      </c>
      <c r="D77" s="266">
        <f>'904E Uncollectible 5YE 9-2016'!D95-'NetWriteoffs-Elec'!D76</f>
        <v>0</v>
      </c>
    </row>
    <row r="78" spans="1:4" ht="8.4" customHeight="1">
      <c r="A78" s="66" t="s">
        <v>56</v>
      </c>
      <c r="B78" s="65"/>
    </row>
    <row r="79" spans="1:4" hidden="1" outlineLevel="1">
      <c r="A79" s="64" t="s">
        <v>168</v>
      </c>
      <c r="B79" s="63"/>
    </row>
    <row r="80" spans="1:4" ht="12" hidden="1" customHeight="1" outlineLevel="1">
      <c r="A80" s="62" t="s">
        <v>54</v>
      </c>
      <c r="B80" s="61" t="s">
        <v>53</v>
      </c>
    </row>
    <row r="81" spans="1:4" hidden="1" outlineLevel="1">
      <c r="A81" s="54"/>
      <c r="B81" s="79"/>
    </row>
    <row r="82" spans="1:4" hidden="1" outlineLevel="1">
      <c r="A82" s="54" t="s">
        <v>52</v>
      </c>
      <c r="B82" s="78">
        <v>11260413.59</v>
      </c>
    </row>
    <row r="83" spans="1:4" hidden="1" outlineLevel="1">
      <c r="A83" s="54" t="s">
        <v>51</v>
      </c>
      <c r="B83" s="60">
        <f>SUM(B82)</f>
        <v>11260413.59</v>
      </c>
    </row>
    <row r="84" spans="1:4" ht="5.25" hidden="1" customHeight="1" outlineLevel="1">
      <c r="A84" s="54"/>
      <c r="B84" s="60"/>
    </row>
    <row r="85" spans="1:4" ht="12.75" hidden="1" customHeight="1" outlineLevel="1">
      <c r="A85" s="54" t="s">
        <v>50</v>
      </c>
      <c r="B85" s="78">
        <v>4284252.76</v>
      </c>
    </row>
    <row r="86" spans="1:4" hidden="1" outlineLevel="1">
      <c r="A86" s="54" t="s">
        <v>49</v>
      </c>
      <c r="B86" s="59">
        <f>SUM(B85)</f>
        <v>4284252.76</v>
      </c>
    </row>
    <row r="87" spans="1:4" hidden="1" outlineLevel="1">
      <c r="A87" s="54" t="s">
        <v>48</v>
      </c>
      <c r="B87" s="58">
        <f>B83+B86</f>
        <v>15544666.35</v>
      </c>
    </row>
    <row r="88" spans="1:4" ht="14.25" hidden="1" customHeight="1" outlineLevel="1">
      <c r="A88" s="57" t="s">
        <v>47</v>
      </c>
      <c r="B88" s="56">
        <f>B87</f>
        <v>15544666.35</v>
      </c>
    </row>
    <row r="89" spans="1:4" hidden="1" outlineLevel="1">
      <c r="A89" s="55" t="s">
        <v>173</v>
      </c>
      <c r="B89" s="53"/>
    </row>
    <row r="90" spans="1:4" hidden="1" outlineLevel="1">
      <c r="A90" s="54" t="s">
        <v>46</v>
      </c>
      <c r="B90" s="53">
        <f>B83</f>
        <v>11260413.59</v>
      </c>
      <c r="D90" s="249"/>
    </row>
    <row r="91" spans="1:4" hidden="1" outlineLevel="1">
      <c r="A91" s="52" t="s">
        <v>55</v>
      </c>
      <c r="B91" s="223">
        <f>'BS Acct-Elec'!D111</f>
        <v>3076.769999999553</v>
      </c>
      <c r="D91" s="249"/>
    </row>
    <row r="92" spans="1:4" ht="12.75" hidden="1" customHeight="1" outlineLevel="1">
      <c r="A92" s="51"/>
      <c r="B92" s="50">
        <f>SUM(B90:B91)</f>
        <v>11263490.359999999</v>
      </c>
      <c r="C92" s="250"/>
      <c r="D92" s="249"/>
    </row>
    <row r="93" spans="1:4" collapsed="1">
      <c r="B93" s="49"/>
    </row>
    <row r="94" spans="1:4">
      <c r="B94" s="67"/>
    </row>
    <row r="95" spans="1:4">
      <c r="B95" s="67"/>
    </row>
    <row r="96" spans="1:4">
      <c r="B96" s="49"/>
    </row>
    <row r="97" spans="2:2">
      <c r="B97" s="49"/>
    </row>
    <row r="98" spans="2:2">
      <c r="B98" s="49"/>
    </row>
    <row r="99" spans="2:2">
      <c r="B99" s="49"/>
    </row>
    <row r="100" spans="2:2">
      <c r="B100" s="49"/>
    </row>
    <row r="101" spans="2:2">
      <c r="B101" s="49"/>
    </row>
    <row r="102" spans="2:2">
      <c r="B102" s="49"/>
    </row>
    <row r="103" spans="2:2">
      <c r="B103" s="49"/>
    </row>
    <row r="104" spans="2:2">
      <c r="B104" s="49"/>
    </row>
    <row r="105" spans="2:2">
      <c r="B105" s="49"/>
    </row>
    <row r="106" spans="2:2">
      <c r="B106" s="49"/>
    </row>
    <row r="107" spans="2:2">
      <c r="B107" s="49"/>
    </row>
    <row r="108" spans="2:2">
      <c r="B108" s="49"/>
    </row>
    <row r="109" spans="2:2">
      <c r="B109" s="49"/>
    </row>
    <row r="110" spans="2:2">
      <c r="B110" s="49"/>
    </row>
    <row r="111" spans="2:2">
      <c r="B111" s="49"/>
    </row>
    <row r="112" spans="2:2">
      <c r="B112" s="49"/>
    </row>
    <row r="113" spans="2:2">
      <c r="B113" s="49"/>
    </row>
    <row r="114" spans="2:2">
      <c r="B114" s="49"/>
    </row>
    <row r="115" spans="2:2">
      <c r="B115" s="49"/>
    </row>
    <row r="116" spans="2:2">
      <c r="B116" s="49"/>
    </row>
    <row r="117" spans="2:2">
      <c r="B117" s="49"/>
    </row>
    <row r="118" spans="2:2">
      <c r="B118" s="49"/>
    </row>
    <row r="119" spans="2:2">
      <c r="B119" s="49"/>
    </row>
    <row r="120" spans="2:2">
      <c r="B120" s="49"/>
    </row>
    <row r="121" spans="2:2">
      <c r="B121" s="49"/>
    </row>
    <row r="122" spans="2:2">
      <c r="B122" s="49"/>
    </row>
    <row r="123" spans="2:2">
      <c r="B123" s="49"/>
    </row>
    <row r="124" spans="2:2">
      <c r="B124" s="49"/>
    </row>
    <row r="125" spans="2:2">
      <c r="B125" s="49"/>
    </row>
    <row r="126" spans="2:2">
      <c r="B126" s="49"/>
    </row>
    <row r="127" spans="2:2">
      <c r="B127" s="49"/>
    </row>
    <row r="128" spans="2:2">
      <c r="B128" s="49"/>
    </row>
    <row r="129" spans="2:2">
      <c r="B129" s="49"/>
    </row>
    <row r="130" spans="2:2">
      <c r="B130" s="49"/>
    </row>
    <row r="131" spans="2:2">
      <c r="B131" s="49"/>
    </row>
    <row r="132" spans="2:2">
      <c r="B132" s="49"/>
    </row>
    <row r="133" spans="2:2">
      <c r="B133" s="49"/>
    </row>
    <row r="134" spans="2:2">
      <c r="B134" s="49"/>
    </row>
    <row r="135" spans="2:2">
      <c r="B135" s="49"/>
    </row>
    <row r="136" spans="2:2">
      <c r="B136" s="49"/>
    </row>
    <row r="137" spans="2:2">
      <c r="B137" s="49"/>
    </row>
    <row r="138" spans="2:2">
      <c r="B138" s="49"/>
    </row>
    <row r="139" spans="2:2">
      <c r="B139" s="49"/>
    </row>
    <row r="140" spans="2:2">
      <c r="B140" s="49"/>
    </row>
    <row r="141" spans="2:2">
      <c r="B141" s="49"/>
    </row>
    <row r="142" spans="2:2">
      <c r="B142" s="49"/>
    </row>
  </sheetData>
  <printOptions verticalCentered="1"/>
  <pageMargins left="0.95" right="0.7" top="0.75" bottom="0.75" header="0.3" footer="0.3"/>
  <pageSetup scale="6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156"/>
  <sheetViews>
    <sheetView zoomScaleNormal="100" workbookViewId="0">
      <pane ySplit="7" topLeftCell="A94" activePane="bottomLeft" state="frozen"/>
      <selection activeCell="B16" sqref="B16"/>
      <selection pane="bottomLeft" activeCell="E79" sqref="E79"/>
    </sheetView>
  </sheetViews>
  <sheetFormatPr defaultColWidth="9.109375" defaultRowHeight="14.4" outlineLevelRow="1"/>
  <cols>
    <col min="1" max="1" width="10.6640625" style="168" bestFit="1" customWidth="1"/>
    <col min="2" max="2" width="15.6640625" style="168" customWidth="1"/>
    <col min="3" max="3" width="15.44140625" style="168" customWidth="1"/>
    <col min="4" max="4" width="14.6640625" style="168" customWidth="1"/>
    <col min="5" max="5" width="14" style="168" bestFit="1" customWidth="1"/>
    <col min="6" max="6" width="8.44140625" style="168" customWidth="1"/>
    <col min="7" max="8" width="13.88671875" style="168" bestFit="1" customWidth="1"/>
    <col min="9" max="9" width="13.33203125" style="168" bestFit="1" customWidth="1"/>
    <col min="10" max="10" width="12.44140625" style="168" bestFit="1" customWidth="1"/>
    <col min="11" max="16384" width="9.109375" style="168"/>
  </cols>
  <sheetData>
    <row r="1" spans="1:6">
      <c r="A1" s="168" t="s">
        <v>133</v>
      </c>
    </row>
    <row r="2" spans="1:6">
      <c r="A2" s="168" t="s">
        <v>132</v>
      </c>
    </row>
    <row r="3" spans="1:6">
      <c r="A3" s="186"/>
    </row>
    <row r="4" spans="1:6">
      <c r="A4" s="185"/>
      <c r="B4" s="184"/>
      <c r="C4" s="184"/>
      <c r="D4" s="184"/>
      <c r="E4" s="183" t="s">
        <v>131</v>
      </c>
    </row>
    <row r="5" spans="1:6">
      <c r="A5" s="183" t="s">
        <v>130</v>
      </c>
      <c r="B5" s="183" t="s">
        <v>129</v>
      </c>
      <c r="C5" s="183" t="s">
        <v>128</v>
      </c>
      <c r="D5" s="183" t="s">
        <v>127</v>
      </c>
      <c r="E5" s="183" t="s">
        <v>126</v>
      </c>
    </row>
    <row r="6" spans="1:6">
      <c r="A6" s="183"/>
      <c r="B6" s="183"/>
      <c r="C6" s="183"/>
      <c r="D6" s="183"/>
      <c r="E6" s="183"/>
    </row>
    <row r="7" spans="1:6">
      <c r="A7" s="182" t="s">
        <v>125</v>
      </c>
      <c r="B7" s="181" t="s">
        <v>124</v>
      </c>
      <c r="C7" s="181" t="s">
        <v>123</v>
      </c>
      <c r="D7" s="181" t="s">
        <v>122</v>
      </c>
      <c r="E7" s="181" t="s">
        <v>121</v>
      </c>
    </row>
    <row r="8" spans="1:6">
      <c r="A8" s="178" t="s">
        <v>108</v>
      </c>
      <c r="E8" s="176">
        <f>E38</f>
        <v>-6783350.1500000153</v>
      </c>
    </row>
    <row r="9" spans="1:6">
      <c r="A9" s="178" t="s">
        <v>200</v>
      </c>
      <c r="B9" s="176">
        <v>1997427.38</v>
      </c>
      <c r="C9" s="176">
        <v>1640804.05</v>
      </c>
      <c r="D9" s="176">
        <f>B9-C9</f>
        <v>356623.32999999984</v>
      </c>
      <c r="E9" s="176">
        <f t="shared" ref="E9:E11" si="0">+E8+D9</f>
        <v>-6426726.8200000152</v>
      </c>
      <c r="F9" s="222">
        <f>(E8+B9-C9)-E9</f>
        <v>0</v>
      </c>
    </row>
    <row r="10" spans="1:6">
      <c r="A10" s="178" t="s">
        <v>201</v>
      </c>
      <c r="B10" s="176">
        <v>626906.97</v>
      </c>
      <c r="C10" s="176">
        <v>690690.88</v>
      </c>
      <c r="D10" s="176">
        <f t="shared" ref="D10:D20" si="1">B10-C10</f>
        <v>-63783.910000000033</v>
      </c>
      <c r="E10" s="176">
        <f t="shared" si="0"/>
        <v>-6490510.7300000153</v>
      </c>
      <c r="F10" s="222">
        <f t="shared" ref="F10:F19" si="2">(E9+B10-C10)-E10</f>
        <v>0</v>
      </c>
    </row>
    <row r="11" spans="1:6">
      <c r="A11" s="178" t="s">
        <v>202</v>
      </c>
      <c r="B11" s="176">
        <v>2061011.56</v>
      </c>
      <c r="C11" s="176">
        <v>1407143.14</v>
      </c>
      <c r="D11" s="176">
        <f t="shared" si="1"/>
        <v>653868.42000000016</v>
      </c>
      <c r="E11" s="176">
        <f t="shared" si="0"/>
        <v>-5836642.3100000154</v>
      </c>
      <c r="F11" s="222">
        <f t="shared" si="2"/>
        <v>0</v>
      </c>
    </row>
    <row r="12" spans="1:6">
      <c r="A12" s="178" t="s">
        <v>203</v>
      </c>
      <c r="B12" s="176">
        <v>2553013.6800000002</v>
      </c>
      <c r="C12" s="176">
        <v>3251351.23</v>
      </c>
      <c r="D12" s="176">
        <f t="shared" si="1"/>
        <v>-698337.54999999981</v>
      </c>
      <c r="E12" s="176">
        <f>+E11+D12</f>
        <v>-6534979.8600000152</v>
      </c>
      <c r="F12" s="222">
        <f t="shared" si="2"/>
        <v>0</v>
      </c>
    </row>
    <row r="13" spans="1:6">
      <c r="A13" s="178" t="s">
        <v>204</v>
      </c>
      <c r="B13" s="176">
        <v>3128105.57</v>
      </c>
      <c r="C13" s="176">
        <v>2261728.86</v>
      </c>
      <c r="D13" s="176">
        <f t="shared" si="1"/>
        <v>866376.71</v>
      </c>
      <c r="E13" s="176">
        <f>+E12+D13</f>
        <v>-5668603.1500000153</v>
      </c>
      <c r="F13" s="222">
        <f t="shared" si="2"/>
        <v>0</v>
      </c>
    </row>
    <row r="14" spans="1:6">
      <c r="A14" s="178" t="s">
        <v>205</v>
      </c>
      <c r="B14" s="176">
        <v>2778173.33</v>
      </c>
      <c r="C14" s="176">
        <v>1757147.39</v>
      </c>
      <c r="D14" s="176">
        <f t="shared" si="1"/>
        <v>1021025.9400000002</v>
      </c>
      <c r="E14" s="176">
        <f t="shared" ref="E14:E19" si="3">+E13+D14</f>
        <v>-4647577.2100000149</v>
      </c>
      <c r="F14" s="222">
        <f t="shared" si="2"/>
        <v>0</v>
      </c>
    </row>
    <row r="15" spans="1:6">
      <c r="A15" s="178" t="s">
        <v>206</v>
      </c>
      <c r="B15" s="176">
        <v>1123328.6100000001</v>
      </c>
      <c r="C15" s="176">
        <v>1614401.79</v>
      </c>
      <c r="D15" s="176">
        <f t="shared" si="1"/>
        <v>-491073.17999999993</v>
      </c>
      <c r="E15" s="176">
        <f t="shared" si="3"/>
        <v>-5138650.3900000146</v>
      </c>
      <c r="F15" s="222">
        <f t="shared" si="2"/>
        <v>0</v>
      </c>
    </row>
    <row r="16" spans="1:6">
      <c r="A16" s="178" t="s">
        <v>207</v>
      </c>
      <c r="B16" s="176">
        <v>1047154.8</v>
      </c>
      <c r="C16" s="176">
        <v>1595643.65</v>
      </c>
      <c r="D16" s="176">
        <f t="shared" si="1"/>
        <v>-548488.84999999986</v>
      </c>
      <c r="E16" s="176">
        <f t="shared" si="3"/>
        <v>-5687139.2400000142</v>
      </c>
      <c r="F16" s="222">
        <f t="shared" si="2"/>
        <v>0</v>
      </c>
    </row>
    <row r="17" spans="1:9">
      <c r="A17" s="178" t="s">
        <v>208</v>
      </c>
      <c r="B17" s="176">
        <v>2138126.59</v>
      </c>
      <c r="C17" s="176">
        <v>1915327.01</v>
      </c>
      <c r="D17" s="176">
        <f t="shared" si="1"/>
        <v>222799.57999999984</v>
      </c>
      <c r="E17" s="176">
        <f t="shared" si="3"/>
        <v>-5464339.6600000141</v>
      </c>
      <c r="F17" s="222">
        <f t="shared" si="2"/>
        <v>0</v>
      </c>
    </row>
    <row r="18" spans="1:9">
      <c r="A18" s="178" t="s">
        <v>209</v>
      </c>
      <c r="B18" s="176">
        <v>1838131.61</v>
      </c>
      <c r="C18" s="176">
        <v>1770509.27</v>
      </c>
      <c r="D18" s="176">
        <f t="shared" si="1"/>
        <v>67622.340000000084</v>
      </c>
      <c r="E18" s="176">
        <f t="shared" si="3"/>
        <v>-5396717.3200000143</v>
      </c>
      <c r="F18" s="222">
        <f t="shared" si="2"/>
        <v>0</v>
      </c>
    </row>
    <row r="19" spans="1:9">
      <c r="A19" s="178" t="s">
        <v>210</v>
      </c>
      <c r="B19" s="176">
        <v>1985517.62</v>
      </c>
      <c r="C19" s="176">
        <v>1913714.68</v>
      </c>
      <c r="D19" s="176">
        <f t="shared" si="1"/>
        <v>71802.940000000177</v>
      </c>
      <c r="E19" s="176">
        <f t="shared" si="3"/>
        <v>-5324914.3800000139</v>
      </c>
      <c r="F19" s="222">
        <f t="shared" si="2"/>
        <v>0</v>
      </c>
    </row>
    <row r="20" spans="1:9">
      <c r="A20" s="178" t="s">
        <v>211</v>
      </c>
      <c r="B20" s="176">
        <v>2309376.89</v>
      </c>
      <c r="C20" s="176">
        <v>2667019.33</v>
      </c>
      <c r="D20" s="176">
        <f t="shared" si="1"/>
        <v>-357642.43999999994</v>
      </c>
      <c r="E20" s="176">
        <f>+E19+D20</f>
        <v>-5682556.8200000133</v>
      </c>
      <c r="F20" s="222">
        <f>(E19+B20-C20)-E20</f>
        <v>0</v>
      </c>
      <c r="G20" s="222">
        <f>E20</f>
        <v>-5682556.8200000133</v>
      </c>
      <c r="H20" s="222" t="s">
        <v>196</v>
      </c>
    </row>
    <row r="21" spans="1:9">
      <c r="A21" s="220"/>
      <c r="B21" s="175"/>
      <c r="C21" s="174" t="s">
        <v>107</v>
      </c>
      <c r="D21" s="170">
        <f>SUM(D9:D20)</f>
        <v>1100793.3300000008</v>
      </c>
      <c r="E21" s="221"/>
      <c r="G21" s="289">
        <f>E79</f>
        <v>-4050610.5700000003</v>
      </c>
      <c r="H21" s="222" t="s">
        <v>108</v>
      </c>
    </row>
    <row r="22" spans="1:9">
      <c r="A22" s="220"/>
      <c r="B22" s="221"/>
      <c r="C22" s="221"/>
      <c r="D22" s="221"/>
      <c r="E22" s="221"/>
      <c r="G22" s="222">
        <f>G20-G21</f>
        <v>-1631946.250000013</v>
      </c>
      <c r="H22" s="222" t="s">
        <v>197</v>
      </c>
    </row>
    <row r="23" spans="1:9">
      <c r="A23" s="220"/>
      <c r="B23" s="173" t="s">
        <v>106</v>
      </c>
      <c r="C23" s="172"/>
      <c r="D23" s="171"/>
      <c r="E23" s="170">
        <f>E20-E8</f>
        <v>1100793.3300000019</v>
      </c>
    </row>
    <row r="24" spans="1:9">
      <c r="A24" s="220"/>
      <c r="B24" s="221"/>
      <c r="C24" s="221"/>
      <c r="D24" s="221"/>
      <c r="E24" s="221"/>
      <c r="G24" s="222">
        <f>E23+E41+E59+E77+E95</f>
        <v>-1631946.250000013</v>
      </c>
      <c r="H24" s="251">
        <f>+G22-G24</f>
        <v>0</v>
      </c>
      <c r="I24" s="252" t="s">
        <v>195</v>
      </c>
    </row>
    <row r="25" spans="1:9">
      <c r="A25" s="220"/>
      <c r="B25" s="221"/>
      <c r="C25" s="221"/>
      <c r="D25" s="221"/>
      <c r="E25" s="221"/>
    </row>
    <row r="26" spans="1:9">
      <c r="A26" s="178" t="s">
        <v>108</v>
      </c>
      <c r="E26" s="176">
        <f>E55</f>
        <v>-5278638.8800000148</v>
      </c>
    </row>
    <row r="27" spans="1:9">
      <c r="A27" s="178" t="s">
        <v>146</v>
      </c>
      <c r="B27" s="176">
        <v>2400016.2999999998</v>
      </c>
      <c r="C27" s="176">
        <v>1957195.11</v>
      </c>
      <c r="D27" s="176">
        <f>B27-C27</f>
        <v>442821.18999999971</v>
      </c>
      <c r="E27" s="176">
        <f t="shared" ref="E27:E29" si="4">+E26+D27</f>
        <v>-4835817.6900000153</v>
      </c>
      <c r="F27" s="222">
        <f>(E26+B27-C27)-E27</f>
        <v>0</v>
      </c>
      <c r="G27" s="222"/>
    </row>
    <row r="28" spans="1:9">
      <c r="A28" s="178" t="s">
        <v>147</v>
      </c>
      <c r="B28" s="176">
        <v>1809532.49</v>
      </c>
      <c r="C28" s="176">
        <v>1511963.17</v>
      </c>
      <c r="D28" s="176">
        <f t="shared" ref="D28:D38" si="5">B28-C28</f>
        <v>297569.32000000007</v>
      </c>
      <c r="E28" s="176">
        <f t="shared" si="4"/>
        <v>-4538248.370000015</v>
      </c>
      <c r="F28" s="222">
        <f t="shared" ref="F28:F37" si="6">(E27+B28-C28)-E28</f>
        <v>0</v>
      </c>
    </row>
    <row r="29" spans="1:9">
      <c r="A29" s="178" t="s">
        <v>148</v>
      </c>
      <c r="B29" s="176">
        <v>2158834.88</v>
      </c>
      <c r="C29" s="176">
        <v>1617265.62</v>
      </c>
      <c r="D29" s="176">
        <f t="shared" si="5"/>
        <v>541569.25999999978</v>
      </c>
      <c r="E29" s="176">
        <f t="shared" si="4"/>
        <v>-3996679.1100000152</v>
      </c>
      <c r="F29" s="222">
        <f t="shared" si="6"/>
        <v>0</v>
      </c>
      <c r="G29" s="222"/>
    </row>
    <row r="30" spans="1:9">
      <c r="A30" s="178" t="s">
        <v>157</v>
      </c>
      <c r="B30" s="176">
        <v>1619375.74</v>
      </c>
      <c r="C30" s="176">
        <v>1606070.38</v>
      </c>
      <c r="D30" s="176">
        <f t="shared" si="5"/>
        <v>13305.360000000102</v>
      </c>
      <c r="E30" s="176">
        <f>+E29+D30</f>
        <v>-3983373.7500000149</v>
      </c>
      <c r="F30" s="222">
        <f t="shared" si="6"/>
        <v>0</v>
      </c>
    </row>
    <row r="31" spans="1:9">
      <c r="A31" s="178" t="s">
        <v>158</v>
      </c>
      <c r="B31" s="176">
        <v>1542264.6</v>
      </c>
      <c r="C31" s="176">
        <v>1547317.38</v>
      </c>
      <c r="D31" s="176">
        <f t="shared" si="5"/>
        <v>-5052.7799999997951</v>
      </c>
      <c r="E31" s="176">
        <f>+E30+D31</f>
        <v>-3988426.5300000147</v>
      </c>
      <c r="F31" s="222">
        <f t="shared" si="6"/>
        <v>0</v>
      </c>
    </row>
    <row r="32" spans="1:9">
      <c r="A32" s="178" t="s">
        <v>159</v>
      </c>
      <c r="B32" s="176">
        <v>1545312.32</v>
      </c>
      <c r="C32" s="176">
        <v>1851063.86</v>
      </c>
      <c r="D32" s="176">
        <f t="shared" si="5"/>
        <v>-305751.54000000004</v>
      </c>
      <c r="E32" s="176">
        <f t="shared" ref="E32:E37" si="7">+E31+D32</f>
        <v>-4294178.0700000152</v>
      </c>
      <c r="F32" s="222">
        <f t="shared" si="6"/>
        <v>0</v>
      </c>
    </row>
    <row r="33" spans="1:9">
      <c r="A33" s="178" t="s">
        <v>160</v>
      </c>
      <c r="B33" s="176">
        <v>1264362.8500000001</v>
      </c>
      <c r="C33" s="176">
        <v>1814161.61</v>
      </c>
      <c r="D33" s="176">
        <f t="shared" si="5"/>
        <v>-549798.76</v>
      </c>
      <c r="E33" s="176">
        <f t="shared" si="7"/>
        <v>-4843976.830000015</v>
      </c>
      <c r="F33" s="222">
        <f t="shared" si="6"/>
        <v>0</v>
      </c>
    </row>
    <row r="34" spans="1:9">
      <c r="A34" s="178" t="s">
        <v>161</v>
      </c>
      <c r="B34" s="176">
        <v>1172471.24</v>
      </c>
      <c r="C34" s="176">
        <v>1414312.96</v>
      </c>
      <c r="D34" s="176">
        <f t="shared" si="5"/>
        <v>-241841.71999999997</v>
      </c>
      <c r="E34" s="176">
        <f t="shared" si="7"/>
        <v>-5085818.5500000147</v>
      </c>
      <c r="F34" s="222">
        <f t="shared" si="6"/>
        <v>0</v>
      </c>
    </row>
    <row r="35" spans="1:9">
      <c r="A35" s="178" t="s">
        <v>162</v>
      </c>
      <c r="B35" s="176">
        <v>1963835.34</v>
      </c>
      <c r="C35" s="176">
        <v>1885045.23</v>
      </c>
      <c r="D35" s="176">
        <f t="shared" si="5"/>
        <v>78790.110000000102</v>
      </c>
      <c r="E35" s="176">
        <f t="shared" si="7"/>
        <v>-5007028.4400000144</v>
      </c>
      <c r="F35" s="222">
        <f t="shared" si="6"/>
        <v>0</v>
      </c>
      <c r="G35" s="222"/>
    </row>
    <row r="36" spans="1:9">
      <c r="A36" s="178" t="s">
        <v>174</v>
      </c>
      <c r="B36" s="176">
        <v>1631449.94</v>
      </c>
      <c r="C36" s="176">
        <v>1546541.23</v>
      </c>
      <c r="D36" s="176">
        <f t="shared" si="5"/>
        <v>84908.709999999963</v>
      </c>
      <c r="E36" s="176">
        <f t="shared" si="7"/>
        <v>-4922119.7300000144</v>
      </c>
      <c r="F36" s="222">
        <f t="shared" si="6"/>
        <v>0</v>
      </c>
      <c r="G36" s="222"/>
    </row>
    <row r="37" spans="1:9">
      <c r="A37" s="178" t="s">
        <v>175</v>
      </c>
      <c r="B37" s="176">
        <v>483039.14</v>
      </c>
      <c r="C37" s="176">
        <v>1505765.58</v>
      </c>
      <c r="D37" s="176">
        <f t="shared" si="5"/>
        <v>-1022726.4400000001</v>
      </c>
      <c r="E37" s="176">
        <f t="shared" si="7"/>
        <v>-5944846.1700000148</v>
      </c>
      <c r="F37" s="222">
        <f t="shared" si="6"/>
        <v>0</v>
      </c>
      <c r="G37" s="222"/>
    </row>
    <row r="38" spans="1:9">
      <c r="A38" s="178" t="s">
        <v>176</v>
      </c>
      <c r="B38" s="176">
        <v>417725.38</v>
      </c>
      <c r="C38" s="176">
        <v>1256229.3600000001</v>
      </c>
      <c r="D38" s="176">
        <f t="shared" si="5"/>
        <v>-838503.9800000001</v>
      </c>
      <c r="E38" s="176">
        <f>+E37+D38</f>
        <v>-6783350.1500000153</v>
      </c>
      <c r="F38" s="222">
        <f>(E37+B38-C38)-E38</f>
        <v>0</v>
      </c>
      <c r="G38" s="222"/>
      <c r="H38" s="222"/>
    </row>
    <row r="39" spans="1:9">
      <c r="A39" s="220"/>
      <c r="B39" s="175"/>
      <c r="C39" s="174" t="s">
        <v>107</v>
      </c>
      <c r="D39" s="170">
        <f>SUM(D27:D38)</f>
        <v>-1504711.2700000003</v>
      </c>
      <c r="E39" s="221"/>
      <c r="G39" s="222"/>
      <c r="H39" s="222"/>
    </row>
    <row r="40" spans="1:9">
      <c r="A40" s="220"/>
      <c r="B40" s="221"/>
      <c r="C40" s="221"/>
      <c r="D40" s="221"/>
      <c r="E40" s="221"/>
      <c r="G40" s="222"/>
      <c r="H40" s="222"/>
    </row>
    <row r="41" spans="1:9">
      <c r="A41" s="220"/>
      <c r="B41" s="173" t="s">
        <v>106</v>
      </c>
      <c r="C41" s="172"/>
      <c r="D41" s="171"/>
      <c r="E41" s="170">
        <f>E38-E26</f>
        <v>-1504711.2700000005</v>
      </c>
    </row>
    <row r="42" spans="1:9">
      <c r="A42" s="220"/>
      <c r="B42" s="221"/>
      <c r="C42" s="221"/>
      <c r="D42" s="221"/>
      <c r="E42" s="221"/>
      <c r="G42" s="222"/>
      <c r="H42" s="251"/>
      <c r="I42" s="252"/>
    </row>
    <row r="43" spans="1:9">
      <c r="A43" s="178" t="s">
        <v>108</v>
      </c>
      <c r="B43" s="176"/>
      <c r="C43" s="176"/>
      <c r="D43" s="176"/>
      <c r="E43" s="176">
        <f>E73</f>
        <v>-2658820.1900000153</v>
      </c>
    </row>
    <row r="44" spans="1:9">
      <c r="A44" s="178" t="s">
        <v>111</v>
      </c>
      <c r="B44" s="176">
        <v>2001219.19</v>
      </c>
      <c r="C44" s="176">
        <v>2085076.27</v>
      </c>
      <c r="D44" s="176">
        <f>B44-C44</f>
        <v>-83857.080000000075</v>
      </c>
      <c r="E44" s="176">
        <f>E43+D44</f>
        <v>-2742677.2700000154</v>
      </c>
      <c r="F44" s="222">
        <f t="shared" ref="F44:F55" si="8">(E43+B44-C44)-E44</f>
        <v>0</v>
      </c>
    </row>
    <row r="45" spans="1:9">
      <c r="A45" s="178" t="s">
        <v>110</v>
      </c>
      <c r="B45" s="176">
        <v>1502816.19</v>
      </c>
      <c r="C45" s="176">
        <v>2498414.38</v>
      </c>
      <c r="D45" s="176">
        <f t="shared" ref="D45:D55" si="9">B45-C45</f>
        <v>-995598.19</v>
      </c>
      <c r="E45" s="176">
        <f t="shared" ref="E45:E55" si="10">E44+D45</f>
        <v>-3738275.4600000153</v>
      </c>
      <c r="F45" s="222">
        <f t="shared" si="8"/>
        <v>0</v>
      </c>
    </row>
    <row r="46" spans="1:9">
      <c r="A46" s="178" t="s">
        <v>109</v>
      </c>
      <c r="B46" s="176">
        <v>2220971.6</v>
      </c>
      <c r="C46" s="176">
        <v>2102584.2200000002</v>
      </c>
      <c r="D46" s="176">
        <f t="shared" si="9"/>
        <v>118387.37999999989</v>
      </c>
      <c r="E46" s="176">
        <f t="shared" si="10"/>
        <v>-3619888.0800000154</v>
      </c>
      <c r="F46" s="222">
        <f t="shared" si="8"/>
        <v>0</v>
      </c>
      <c r="G46" s="222"/>
    </row>
    <row r="47" spans="1:9">
      <c r="A47" s="178" t="s">
        <v>137</v>
      </c>
      <c r="B47" s="176">
        <v>2097007.89</v>
      </c>
      <c r="C47" s="176">
        <v>2622011.1800000002</v>
      </c>
      <c r="D47" s="176">
        <f t="shared" si="9"/>
        <v>-525003.29000000027</v>
      </c>
      <c r="E47" s="176">
        <f t="shared" si="10"/>
        <v>-4144891.3700000159</v>
      </c>
      <c r="F47" s="222">
        <f t="shared" si="8"/>
        <v>0</v>
      </c>
    </row>
    <row r="48" spans="1:9">
      <c r="A48" s="178" t="s">
        <v>138</v>
      </c>
      <c r="B48" s="176">
        <v>1901959.05</v>
      </c>
      <c r="C48" s="176">
        <v>1549277.43</v>
      </c>
      <c r="D48" s="176">
        <f t="shared" si="9"/>
        <v>352681.62000000011</v>
      </c>
      <c r="E48" s="176">
        <f t="shared" si="10"/>
        <v>-3792209.7500000158</v>
      </c>
      <c r="F48" s="222">
        <f t="shared" si="8"/>
        <v>0</v>
      </c>
    </row>
    <row r="49" spans="1:9" ht="14.4" customHeight="1">
      <c r="A49" s="178" t="s">
        <v>139</v>
      </c>
      <c r="B49" s="176">
        <v>2004408.19</v>
      </c>
      <c r="C49" s="176">
        <v>2646116.42</v>
      </c>
      <c r="D49" s="176">
        <f t="shared" si="9"/>
        <v>-641708.23</v>
      </c>
      <c r="E49" s="176">
        <f t="shared" si="10"/>
        <v>-4433917.9800000153</v>
      </c>
      <c r="F49" s="222">
        <f t="shared" si="8"/>
        <v>0</v>
      </c>
    </row>
    <row r="50" spans="1:9" ht="14.4" customHeight="1">
      <c r="A50" s="178" t="s">
        <v>140</v>
      </c>
      <c r="B50" s="176">
        <v>1229304.1499999999</v>
      </c>
      <c r="C50" s="176">
        <v>2134635.52</v>
      </c>
      <c r="D50" s="176">
        <f t="shared" si="9"/>
        <v>-905331.37000000011</v>
      </c>
      <c r="E50" s="176">
        <f t="shared" si="10"/>
        <v>-5339249.3500000155</v>
      </c>
      <c r="F50" s="222">
        <f t="shared" si="8"/>
        <v>0</v>
      </c>
    </row>
    <row r="51" spans="1:9" ht="14.4" customHeight="1">
      <c r="A51" s="178" t="s">
        <v>141</v>
      </c>
      <c r="B51" s="176">
        <v>1577373.45</v>
      </c>
      <c r="C51" s="176">
        <v>2014121.96</v>
      </c>
      <c r="D51" s="176">
        <f t="shared" si="9"/>
        <v>-436748.51</v>
      </c>
      <c r="E51" s="176">
        <f t="shared" si="10"/>
        <v>-5775997.8600000152</v>
      </c>
      <c r="F51" s="222">
        <f t="shared" si="8"/>
        <v>0</v>
      </c>
      <c r="I51" s="176"/>
    </row>
    <row r="52" spans="1:9" ht="14.4" customHeight="1">
      <c r="A52" s="178" t="s">
        <v>142</v>
      </c>
      <c r="B52" s="176">
        <v>2118299.0699999998</v>
      </c>
      <c r="C52" s="176">
        <v>2352647.12</v>
      </c>
      <c r="D52" s="176">
        <f t="shared" si="9"/>
        <v>-234348.05000000028</v>
      </c>
      <c r="E52" s="176">
        <f t="shared" si="10"/>
        <v>-6010345.9100000151</v>
      </c>
      <c r="F52" s="222">
        <f t="shared" si="8"/>
        <v>0</v>
      </c>
    </row>
    <row r="53" spans="1:9" ht="14.4" customHeight="1">
      <c r="A53" s="178" t="s">
        <v>143</v>
      </c>
      <c r="B53" s="176">
        <v>2626662.42</v>
      </c>
      <c r="C53" s="176">
        <v>2591140.83</v>
      </c>
      <c r="D53" s="176">
        <f t="shared" si="9"/>
        <v>35521.589999999851</v>
      </c>
      <c r="E53" s="176">
        <f t="shared" si="10"/>
        <v>-5974824.3200000152</v>
      </c>
      <c r="F53" s="222">
        <f t="shared" si="8"/>
        <v>0</v>
      </c>
    </row>
    <row r="54" spans="1:9" ht="14.4" customHeight="1">
      <c r="A54" s="178" t="s">
        <v>144</v>
      </c>
      <c r="B54" s="176">
        <v>2367650.56</v>
      </c>
      <c r="C54" s="176">
        <v>2026823.9</v>
      </c>
      <c r="D54" s="176">
        <f t="shared" si="9"/>
        <v>340826.66000000015</v>
      </c>
      <c r="E54" s="176">
        <f t="shared" si="10"/>
        <v>-5633997.6600000151</v>
      </c>
      <c r="F54" s="222">
        <f t="shared" si="8"/>
        <v>0</v>
      </c>
    </row>
    <row r="55" spans="1:9" ht="14.4" customHeight="1">
      <c r="A55" s="178" t="s">
        <v>145</v>
      </c>
      <c r="B55" s="176">
        <v>2170047.42</v>
      </c>
      <c r="C55" s="176">
        <v>1814688.64</v>
      </c>
      <c r="D55" s="176">
        <f t="shared" si="9"/>
        <v>355358.78</v>
      </c>
      <c r="E55" s="176">
        <f t="shared" si="10"/>
        <v>-5278638.8800000148</v>
      </c>
      <c r="F55" s="222">
        <f t="shared" si="8"/>
        <v>0</v>
      </c>
    </row>
    <row r="56" spans="1:9" ht="14.4" customHeight="1">
      <c r="A56" s="180"/>
      <c r="B56" s="179"/>
      <c r="C56" s="179"/>
      <c r="D56" s="179"/>
      <c r="E56" s="179"/>
    </row>
    <row r="57" spans="1:9" ht="14.4" customHeight="1">
      <c r="A57" s="180"/>
      <c r="B57" s="175"/>
      <c r="C57" s="174" t="s">
        <v>107</v>
      </c>
      <c r="D57" s="170">
        <f>SUM(D44:D56)</f>
        <v>-2619818.6900000004</v>
      </c>
      <c r="E57" s="179"/>
    </row>
    <row r="58" spans="1:9" ht="14.4" customHeight="1">
      <c r="A58" s="180"/>
      <c r="B58" s="179"/>
      <c r="C58" s="179"/>
      <c r="D58" s="179"/>
      <c r="E58" s="179"/>
    </row>
    <row r="59" spans="1:9" ht="14.4" customHeight="1">
      <c r="A59" s="180"/>
      <c r="B59" s="173" t="s">
        <v>106</v>
      </c>
      <c r="C59" s="172"/>
      <c r="D59" s="171"/>
      <c r="E59" s="170">
        <f>E55-E43</f>
        <v>-2619818.6899999995</v>
      </c>
    </row>
    <row r="60" spans="1:9" ht="14.4" customHeight="1">
      <c r="A60" s="180"/>
      <c r="B60" s="179"/>
      <c r="C60" s="179"/>
      <c r="D60" s="179"/>
      <c r="E60" s="179"/>
    </row>
    <row r="61" spans="1:9" ht="14.4" customHeight="1">
      <c r="A61" s="178" t="s">
        <v>108</v>
      </c>
      <c r="B61" s="176"/>
      <c r="C61" s="176"/>
      <c r="D61" s="176"/>
      <c r="E61" s="176">
        <f>E91</f>
        <v>-3864956.6199999973</v>
      </c>
    </row>
    <row r="62" spans="1:9" ht="14.4" customHeight="1">
      <c r="A62" s="177">
        <v>41213</v>
      </c>
      <c r="B62" s="176">
        <v>47412273.049999997</v>
      </c>
      <c r="C62" s="176">
        <v>47469135.560000002</v>
      </c>
      <c r="D62" s="176">
        <f>B62-C62</f>
        <v>-56862.510000005364</v>
      </c>
      <c r="E62" s="176">
        <f>E61+D62</f>
        <v>-3921819.1300000027</v>
      </c>
      <c r="F62" s="222">
        <f t="shared" ref="F62:F73" si="11">(E61+B62-C62)-E62</f>
        <v>0</v>
      </c>
      <c r="G62" s="169"/>
      <c r="H62" s="169"/>
      <c r="I62" s="169"/>
    </row>
    <row r="63" spans="1:9" ht="14.4" customHeight="1">
      <c r="A63" s="177">
        <v>41243</v>
      </c>
      <c r="B63" s="176">
        <v>48562106.350000001</v>
      </c>
      <c r="C63" s="176">
        <v>50331455.609999999</v>
      </c>
      <c r="D63" s="176">
        <f t="shared" ref="D63:D72" si="12">B63-C63</f>
        <v>-1769349.2599999979</v>
      </c>
      <c r="E63" s="176">
        <f t="shared" ref="E63:E72" si="13">E62+D63</f>
        <v>-5691168.3900000006</v>
      </c>
      <c r="F63" s="222">
        <f t="shared" si="11"/>
        <v>0</v>
      </c>
      <c r="G63" s="169"/>
      <c r="H63" s="169"/>
      <c r="I63" s="169"/>
    </row>
    <row r="64" spans="1:9" ht="14.4" customHeight="1">
      <c r="A64" s="177">
        <v>41274</v>
      </c>
      <c r="B64" s="176">
        <v>51383624.369999997</v>
      </c>
      <c r="C64" s="176">
        <v>51176022.549999997</v>
      </c>
      <c r="D64" s="176">
        <f t="shared" si="12"/>
        <v>207601.8200000003</v>
      </c>
      <c r="E64" s="176">
        <f t="shared" si="13"/>
        <v>-5483566.5700000003</v>
      </c>
      <c r="F64" s="222">
        <f t="shared" si="11"/>
        <v>0</v>
      </c>
      <c r="G64" s="222"/>
      <c r="H64" s="169"/>
      <c r="I64" s="169"/>
    </row>
    <row r="65" spans="1:9" ht="14.4" customHeight="1">
      <c r="A65" s="178" t="s">
        <v>120</v>
      </c>
      <c r="B65" s="176">
        <v>52033002.149999999</v>
      </c>
      <c r="C65" s="176">
        <v>52046641.240000002</v>
      </c>
      <c r="D65" s="176">
        <f t="shared" si="12"/>
        <v>-13639.090000003576</v>
      </c>
      <c r="E65" s="176">
        <f t="shared" si="13"/>
        <v>-5497205.6600000039</v>
      </c>
      <c r="F65" s="222">
        <f t="shared" si="11"/>
        <v>0</v>
      </c>
    </row>
    <row r="66" spans="1:9" ht="14.4" customHeight="1">
      <c r="A66" s="178" t="s">
        <v>119</v>
      </c>
      <c r="B66" s="176">
        <v>52648001.469999999</v>
      </c>
      <c r="C66" s="176">
        <v>52570187.670000002</v>
      </c>
      <c r="D66" s="176">
        <f t="shared" si="12"/>
        <v>77813.79999999702</v>
      </c>
      <c r="E66" s="176">
        <f t="shared" si="13"/>
        <v>-5419391.8600000069</v>
      </c>
      <c r="F66" s="222">
        <f t="shared" si="11"/>
        <v>0</v>
      </c>
    </row>
    <row r="67" spans="1:9" ht="14.4" customHeight="1">
      <c r="A67" s="178" t="s">
        <v>118</v>
      </c>
      <c r="B67" s="176">
        <v>69928251.409999996</v>
      </c>
      <c r="C67" s="176">
        <v>69699646.120000005</v>
      </c>
      <c r="D67" s="176">
        <f t="shared" si="12"/>
        <v>228605.28999999166</v>
      </c>
      <c r="E67" s="176">
        <f t="shared" si="13"/>
        <v>-5190786.5700000152</v>
      </c>
      <c r="F67" s="222">
        <f t="shared" si="11"/>
        <v>0</v>
      </c>
    </row>
    <row r="68" spans="1:9" ht="14.4" customHeight="1">
      <c r="A68" s="178" t="s">
        <v>117</v>
      </c>
      <c r="B68" s="176">
        <v>3561602.42</v>
      </c>
      <c r="C68" s="176">
        <v>633040.59</v>
      </c>
      <c r="D68" s="176">
        <f t="shared" si="12"/>
        <v>2928561.83</v>
      </c>
      <c r="E68" s="176">
        <f t="shared" si="13"/>
        <v>-2262224.7400000151</v>
      </c>
      <c r="F68" s="222">
        <f t="shared" si="11"/>
        <v>0</v>
      </c>
    </row>
    <row r="69" spans="1:9" ht="14.4" customHeight="1">
      <c r="A69" s="178" t="s">
        <v>116</v>
      </c>
      <c r="B69" s="176">
        <v>1337142.47</v>
      </c>
      <c r="C69" s="176">
        <v>1082783.67</v>
      </c>
      <c r="D69" s="176">
        <f t="shared" si="12"/>
        <v>254358.80000000005</v>
      </c>
      <c r="E69" s="176">
        <f t="shared" si="13"/>
        <v>-2007865.9400000151</v>
      </c>
      <c r="F69" s="222">
        <f t="shared" si="11"/>
        <v>0</v>
      </c>
    </row>
    <row r="70" spans="1:9" ht="14.4" customHeight="1">
      <c r="A70" s="178" t="s">
        <v>115</v>
      </c>
      <c r="B70" s="176">
        <v>183300.66</v>
      </c>
      <c r="C70" s="176">
        <v>1433333.25</v>
      </c>
      <c r="D70" s="176">
        <f t="shared" si="12"/>
        <v>-1250032.5900000001</v>
      </c>
      <c r="E70" s="176">
        <f t="shared" si="13"/>
        <v>-3257898.5300000152</v>
      </c>
      <c r="F70" s="222">
        <f t="shared" si="11"/>
        <v>0</v>
      </c>
    </row>
    <row r="71" spans="1:9" ht="14.4" customHeight="1">
      <c r="A71" s="178" t="s">
        <v>114</v>
      </c>
      <c r="B71" s="176">
        <v>542929.05000000005</v>
      </c>
      <c r="C71" s="176">
        <v>1415215.72</v>
      </c>
      <c r="D71" s="176">
        <f t="shared" si="12"/>
        <v>-872286.66999999993</v>
      </c>
      <c r="E71" s="176">
        <f t="shared" si="13"/>
        <v>-4130185.2000000151</v>
      </c>
      <c r="F71" s="222">
        <f t="shared" si="11"/>
        <v>0</v>
      </c>
    </row>
    <row r="72" spans="1:9" ht="14.4" customHeight="1">
      <c r="A72" s="178" t="s">
        <v>113</v>
      </c>
      <c r="B72" s="176">
        <v>3269774.66</v>
      </c>
      <c r="C72" s="176">
        <v>1684068.16</v>
      </c>
      <c r="D72" s="176">
        <f t="shared" si="12"/>
        <v>1585706.5000000002</v>
      </c>
      <c r="E72" s="176">
        <f t="shared" si="13"/>
        <v>-2544478.7000000151</v>
      </c>
      <c r="F72" s="222">
        <f t="shared" si="11"/>
        <v>0</v>
      </c>
    </row>
    <row r="73" spans="1:9" ht="14.4" customHeight="1">
      <c r="A73" s="178" t="s">
        <v>112</v>
      </c>
      <c r="B73" s="176">
        <v>1031203.03</v>
      </c>
      <c r="C73" s="176">
        <v>1145544.52</v>
      </c>
      <c r="D73" s="176">
        <f>B73-C73</f>
        <v>-114341.48999999999</v>
      </c>
      <c r="E73" s="176">
        <f>E72+D73</f>
        <v>-2658820.1900000153</v>
      </c>
      <c r="F73" s="222">
        <f t="shared" si="11"/>
        <v>0</v>
      </c>
    </row>
    <row r="74" spans="1:9" ht="14.4" customHeight="1">
      <c r="B74" s="176"/>
      <c r="C74" s="176"/>
      <c r="D74" s="176"/>
      <c r="E74" s="176"/>
    </row>
    <row r="75" spans="1:9" ht="14.4" customHeight="1">
      <c r="B75" s="175"/>
      <c r="C75" s="174" t="s">
        <v>107</v>
      </c>
      <c r="D75" s="170">
        <f>SUM(D62:D74)</f>
        <v>1206136.4299999825</v>
      </c>
    </row>
    <row r="76" spans="1:9" ht="14.4" customHeight="1"/>
    <row r="77" spans="1:9" ht="14.4" customHeight="1">
      <c r="B77" s="173" t="s">
        <v>106</v>
      </c>
      <c r="C77" s="172"/>
      <c r="D77" s="171"/>
      <c r="E77" s="170">
        <f>E73-E61</f>
        <v>1206136.429999982</v>
      </c>
    </row>
    <row r="78" spans="1:9" ht="14.4" customHeight="1"/>
    <row r="79" spans="1:9" ht="14.4" customHeight="1">
      <c r="A79" s="178" t="s">
        <v>108</v>
      </c>
      <c r="B79" s="176"/>
      <c r="C79" s="176"/>
      <c r="D79" s="176"/>
      <c r="E79" s="176">
        <f>E109</f>
        <v>-4050610.5700000003</v>
      </c>
    </row>
    <row r="80" spans="1:9" ht="14.4" customHeight="1">
      <c r="A80" s="177">
        <v>40847</v>
      </c>
      <c r="B80" s="176">
        <v>34441994.350000001</v>
      </c>
      <c r="C80" s="176">
        <v>34423434.380000003</v>
      </c>
      <c r="D80" s="176">
        <f>B80-C80</f>
        <v>18559.969999998808</v>
      </c>
      <c r="E80" s="176">
        <f>E79+D80</f>
        <v>-4032050.6000000015</v>
      </c>
      <c r="F80" s="222">
        <f t="shared" ref="F80:F90" si="14">(E79+B80-C80)-E80</f>
        <v>0</v>
      </c>
      <c r="G80" s="169"/>
      <c r="H80" s="169"/>
      <c r="I80" s="169"/>
    </row>
    <row r="81" spans="1:9" ht="14.4" customHeight="1">
      <c r="A81" s="177">
        <v>40877</v>
      </c>
      <c r="B81" s="176">
        <v>35160192.740000002</v>
      </c>
      <c r="C81" s="176">
        <v>35217653.609999999</v>
      </c>
      <c r="D81" s="176">
        <f t="shared" ref="D81:D91" si="15">B81-C81</f>
        <v>-57460.869999997318</v>
      </c>
      <c r="E81" s="176">
        <f t="shared" ref="E81:E91" si="16">E80+D81</f>
        <v>-4089511.4699999988</v>
      </c>
      <c r="F81" s="222">
        <f t="shared" si="14"/>
        <v>0</v>
      </c>
      <c r="G81" s="169"/>
      <c r="H81" s="169"/>
      <c r="I81" s="169"/>
    </row>
    <row r="82" spans="1:9" ht="14.4" customHeight="1">
      <c r="A82" s="177">
        <v>40908</v>
      </c>
      <c r="B82" s="176">
        <v>36811326.259999998</v>
      </c>
      <c r="C82" s="176">
        <v>36962972.649999999</v>
      </c>
      <c r="D82" s="176">
        <f t="shared" si="15"/>
        <v>-151646.3900000006</v>
      </c>
      <c r="E82" s="176">
        <f t="shared" si="16"/>
        <v>-4241157.8599999994</v>
      </c>
      <c r="F82" s="222">
        <f t="shared" si="14"/>
        <v>0</v>
      </c>
      <c r="G82" s="222"/>
      <c r="H82" s="169"/>
      <c r="I82" s="169"/>
    </row>
    <row r="83" spans="1:9" ht="14.4" customHeight="1">
      <c r="A83" s="177">
        <v>40939</v>
      </c>
      <c r="B83" s="176">
        <v>37674773.770000003</v>
      </c>
      <c r="C83" s="176">
        <v>37826650.490000002</v>
      </c>
      <c r="D83" s="176">
        <f t="shared" si="15"/>
        <v>-151876.71999999881</v>
      </c>
      <c r="E83" s="176">
        <f t="shared" si="16"/>
        <v>-4393034.5799999982</v>
      </c>
      <c r="F83" s="222">
        <f t="shared" si="14"/>
        <v>0</v>
      </c>
      <c r="G83" s="169"/>
      <c r="H83" s="169"/>
      <c r="I83" s="169"/>
    </row>
    <row r="84" spans="1:9" ht="14.4" customHeight="1">
      <c r="A84" s="177">
        <v>40968</v>
      </c>
      <c r="B84" s="176">
        <v>38354121.880000003</v>
      </c>
      <c r="C84" s="176">
        <v>38282867.539999999</v>
      </c>
      <c r="D84" s="176">
        <f t="shared" si="15"/>
        <v>71254.340000003576</v>
      </c>
      <c r="E84" s="176">
        <f t="shared" si="16"/>
        <v>-4321780.2399999946</v>
      </c>
      <c r="F84" s="222">
        <f t="shared" si="14"/>
        <v>0</v>
      </c>
      <c r="G84" s="169"/>
      <c r="H84" s="169"/>
      <c r="I84" s="169"/>
    </row>
    <row r="85" spans="1:9" ht="14.4" customHeight="1">
      <c r="A85" s="177">
        <v>40999</v>
      </c>
      <c r="B85" s="176">
        <v>39051928.5</v>
      </c>
      <c r="C85" s="176">
        <v>39050753.759999998</v>
      </c>
      <c r="D85" s="176">
        <f t="shared" si="15"/>
        <v>1174.7400000020862</v>
      </c>
      <c r="E85" s="176">
        <f t="shared" si="16"/>
        <v>-4320605.4999999925</v>
      </c>
      <c r="F85" s="222">
        <f t="shared" si="14"/>
        <v>0</v>
      </c>
      <c r="G85" s="169"/>
      <c r="H85" s="169"/>
      <c r="I85" s="169"/>
    </row>
    <row r="86" spans="1:9" ht="14.4" customHeight="1">
      <c r="A86" s="177">
        <v>41029</v>
      </c>
      <c r="B86" s="176">
        <v>39807015.719999999</v>
      </c>
      <c r="C86" s="176">
        <v>39678258.100000001</v>
      </c>
      <c r="D86" s="176">
        <f t="shared" si="15"/>
        <v>128757.61999999732</v>
      </c>
      <c r="E86" s="176">
        <f t="shared" si="16"/>
        <v>-4191847.8799999952</v>
      </c>
      <c r="F86" s="222">
        <f t="shared" si="14"/>
        <v>0</v>
      </c>
      <c r="G86" s="169"/>
      <c r="H86" s="169"/>
      <c r="I86" s="169"/>
    </row>
    <row r="87" spans="1:9" ht="14.4" customHeight="1">
      <c r="A87" s="177">
        <v>41060</v>
      </c>
      <c r="B87" s="176">
        <v>40544214.93</v>
      </c>
      <c r="C87" s="176">
        <v>40387476.460000001</v>
      </c>
      <c r="D87" s="176">
        <f t="shared" si="15"/>
        <v>156738.46999999881</v>
      </c>
      <c r="E87" s="176">
        <f t="shared" si="16"/>
        <v>-4035109.4099999964</v>
      </c>
      <c r="F87" s="222">
        <f t="shared" si="14"/>
        <v>0</v>
      </c>
      <c r="G87" s="169"/>
      <c r="H87" s="169"/>
      <c r="I87" s="169"/>
    </row>
    <row r="88" spans="1:9" ht="14.4" customHeight="1">
      <c r="A88" s="177">
        <v>41090</v>
      </c>
      <c r="B88" s="176">
        <v>82668986.480000004</v>
      </c>
      <c r="C88" s="176">
        <v>82678138.989999995</v>
      </c>
      <c r="D88" s="176">
        <f t="shared" si="15"/>
        <v>-9152.5099999904633</v>
      </c>
      <c r="E88" s="176">
        <f t="shared" si="16"/>
        <v>-4044261.9199999869</v>
      </c>
      <c r="F88" s="222">
        <f t="shared" si="14"/>
        <v>0</v>
      </c>
      <c r="G88" s="169"/>
      <c r="H88" s="169"/>
      <c r="I88" s="169"/>
    </row>
    <row r="89" spans="1:9" ht="14.4" customHeight="1">
      <c r="A89" s="177">
        <v>41121</v>
      </c>
      <c r="B89" s="176">
        <v>42645059.710000001</v>
      </c>
      <c r="C89" s="176">
        <v>42591046.020000003</v>
      </c>
      <c r="D89" s="176">
        <f t="shared" si="15"/>
        <v>54013.689999997616</v>
      </c>
      <c r="E89" s="176">
        <f t="shared" si="16"/>
        <v>-3990248.2299999893</v>
      </c>
      <c r="F89" s="222">
        <f t="shared" si="14"/>
        <v>0</v>
      </c>
      <c r="G89" s="169"/>
      <c r="H89" s="169"/>
      <c r="I89" s="169"/>
    </row>
    <row r="90" spans="1:9" ht="14.4" customHeight="1">
      <c r="A90" s="177">
        <v>41152</v>
      </c>
      <c r="B90" s="176">
        <v>44682070.399999999</v>
      </c>
      <c r="C90" s="176">
        <v>44555766.770000003</v>
      </c>
      <c r="D90" s="176">
        <f t="shared" si="15"/>
        <v>126303.62999999523</v>
      </c>
      <c r="E90" s="176">
        <f t="shared" si="16"/>
        <v>-3863944.599999994</v>
      </c>
      <c r="F90" s="222">
        <f t="shared" si="14"/>
        <v>0</v>
      </c>
      <c r="G90" s="169"/>
      <c r="H90" s="169"/>
      <c r="I90" s="169"/>
    </row>
    <row r="91" spans="1:9" ht="14.4" customHeight="1">
      <c r="A91" s="177">
        <v>41182</v>
      </c>
      <c r="B91" s="176">
        <v>45988433.18</v>
      </c>
      <c r="C91" s="176">
        <v>45989445.200000003</v>
      </c>
      <c r="D91" s="176">
        <f t="shared" si="15"/>
        <v>-1012.0200000032783</v>
      </c>
      <c r="E91" s="176">
        <f t="shared" si="16"/>
        <v>-3864956.6199999973</v>
      </c>
      <c r="F91" s="222">
        <f>(E90+B91-C91)-E91</f>
        <v>0</v>
      </c>
      <c r="G91" s="169"/>
      <c r="H91" s="169"/>
      <c r="I91" s="169"/>
    </row>
    <row r="92" spans="1:9" ht="14.4" customHeight="1">
      <c r="B92" s="176"/>
      <c r="C92" s="176"/>
      <c r="D92" s="176"/>
      <c r="E92" s="176"/>
      <c r="F92" s="169"/>
    </row>
    <row r="93" spans="1:9" ht="14.4" customHeight="1">
      <c r="B93" s="175"/>
      <c r="C93" s="174" t="s">
        <v>107</v>
      </c>
      <c r="D93" s="170">
        <f>SUM(D80:D92)</f>
        <v>185653.95000000298</v>
      </c>
      <c r="F93" s="169"/>
    </row>
    <row r="94" spans="1:9" ht="14.4" customHeight="1">
      <c r="F94" s="169"/>
    </row>
    <row r="95" spans="1:9" ht="14.4" customHeight="1">
      <c r="B95" s="173" t="s">
        <v>106</v>
      </c>
      <c r="C95" s="172"/>
      <c r="D95" s="171"/>
      <c r="E95" s="170">
        <f>E91-E79</f>
        <v>185653.95000000298</v>
      </c>
    </row>
    <row r="96" spans="1:9" ht="14.4" customHeight="1">
      <c r="G96" s="169"/>
      <c r="H96" s="169"/>
    </row>
    <row r="97" spans="1:9" ht="14.4" customHeight="1" outlineLevel="1">
      <c r="A97" s="178" t="s">
        <v>108</v>
      </c>
      <c r="B97" s="176"/>
      <c r="C97" s="176"/>
      <c r="D97" s="176"/>
      <c r="E97" s="176">
        <v>-4053687.34</v>
      </c>
    </row>
    <row r="98" spans="1:9" ht="14.4" customHeight="1" outlineLevel="1">
      <c r="A98" s="177">
        <v>40482</v>
      </c>
      <c r="B98" s="176">
        <v>23183632.309999999</v>
      </c>
      <c r="C98" s="176">
        <v>23323086.109999999</v>
      </c>
      <c r="D98" s="176">
        <f>B98-C98</f>
        <v>-139453.80000000075</v>
      </c>
      <c r="E98" s="176">
        <f>E97+D98</f>
        <v>-4193141.1400000006</v>
      </c>
      <c r="F98" s="222">
        <f t="shared" ref="F98:F109" si="17">(E97+B98-C98)-E98</f>
        <v>0</v>
      </c>
      <c r="G98" s="169"/>
      <c r="H98" s="169"/>
      <c r="I98" s="169"/>
    </row>
    <row r="99" spans="1:9" ht="14.4" customHeight="1" outlineLevel="1">
      <c r="A99" s="177">
        <v>40512</v>
      </c>
      <c r="B99" s="176">
        <v>24361708.800000001</v>
      </c>
      <c r="C99" s="176">
        <v>24790587.940000001</v>
      </c>
      <c r="D99" s="176">
        <f t="shared" ref="D99:D109" si="18">B99-C99</f>
        <v>-428879.1400000006</v>
      </c>
      <c r="E99" s="176">
        <f>E98+D99</f>
        <v>-4622020.2800000012</v>
      </c>
      <c r="F99" s="222">
        <f t="shared" si="17"/>
        <v>0</v>
      </c>
      <c r="G99" s="169"/>
      <c r="H99" s="169"/>
      <c r="I99" s="169"/>
    </row>
    <row r="100" spans="1:9" ht="14.4" customHeight="1" outlineLevel="1">
      <c r="A100" s="177">
        <v>40543</v>
      </c>
      <c r="B100" s="176">
        <v>25827093.34</v>
      </c>
      <c r="C100" s="176">
        <v>25898813.239999998</v>
      </c>
      <c r="D100" s="176">
        <f t="shared" si="18"/>
        <v>-71719.89999999851</v>
      </c>
      <c r="E100" s="176">
        <f t="shared" ref="E100:E109" si="19">E99+D100</f>
        <v>-4693740.18</v>
      </c>
      <c r="F100" s="222">
        <f t="shared" si="17"/>
        <v>0</v>
      </c>
      <c r="G100" s="222"/>
      <c r="H100" s="169"/>
      <c r="I100" s="169"/>
    </row>
    <row r="101" spans="1:9" ht="14.4" customHeight="1" outlineLevel="1">
      <c r="A101" s="177">
        <v>40574</v>
      </c>
      <c r="B101" s="176">
        <v>26695781.530000001</v>
      </c>
      <c r="C101" s="176">
        <v>26765620.100000001</v>
      </c>
      <c r="D101" s="176">
        <f t="shared" si="18"/>
        <v>-69838.570000000298</v>
      </c>
      <c r="E101" s="176">
        <f t="shared" si="19"/>
        <v>-4763578.75</v>
      </c>
      <c r="F101" s="222">
        <f t="shared" si="17"/>
        <v>0</v>
      </c>
      <c r="G101" s="169"/>
      <c r="H101" s="169"/>
      <c r="I101" s="169"/>
    </row>
    <row r="102" spans="1:9" ht="14.4" customHeight="1" outlineLevel="1">
      <c r="A102" s="177">
        <v>40602</v>
      </c>
      <c r="B102" s="176">
        <v>27181479.629999999</v>
      </c>
      <c r="C102" s="176">
        <v>27212980.379999999</v>
      </c>
      <c r="D102" s="176">
        <f t="shared" si="18"/>
        <v>-31500.75</v>
      </c>
      <c r="E102" s="176">
        <f t="shared" si="19"/>
        <v>-4795079.5</v>
      </c>
      <c r="F102" s="222">
        <f t="shared" si="17"/>
        <v>0</v>
      </c>
      <c r="G102" s="169"/>
      <c r="H102" s="169"/>
      <c r="I102" s="169"/>
    </row>
    <row r="103" spans="1:9" ht="14.4" customHeight="1" outlineLevel="1">
      <c r="A103" s="177">
        <v>40633</v>
      </c>
      <c r="B103" s="176">
        <v>27825863.91</v>
      </c>
      <c r="C103" s="176">
        <v>27702714.690000001</v>
      </c>
      <c r="D103" s="176">
        <f t="shared" si="18"/>
        <v>123149.21999999881</v>
      </c>
      <c r="E103" s="176">
        <f t="shared" si="19"/>
        <v>-4671930.2800000012</v>
      </c>
      <c r="F103" s="222">
        <f t="shared" si="17"/>
        <v>0</v>
      </c>
      <c r="G103" s="169"/>
      <c r="H103" s="169"/>
      <c r="I103" s="169"/>
    </row>
    <row r="104" spans="1:9" ht="14.4" customHeight="1" outlineLevel="1">
      <c r="A104" s="177">
        <v>40663</v>
      </c>
      <c r="B104" s="176">
        <v>28347345.600000001</v>
      </c>
      <c r="C104" s="176">
        <v>28200855.460000001</v>
      </c>
      <c r="D104" s="176">
        <f t="shared" si="18"/>
        <v>146490.1400000006</v>
      </c>
      <c r="E104" s="176">
        <f t="shared" si="19"/>
        <v>-4525440.1400000006</v>
      </c>
      <c r="F104" s="222">
        <f t="shared" si="17"/>
        <v>0</v>
      </c>
      <c r="G104" s="169"/>
      <c r="H104" s="169"/>
      <c r="I104" s="169"/>
    </row>
    <row r="105" spans="1:9" ht="14.4" customHeight="1" outlineLevel="1">
      <c r="A105" s="177">
        <v>40694</v>
      </c>
      <c r="B105" s="176">
        <v>29061432.629999999</v>
      </c>
      <c r="C105" s="176">
        <v>28965025.32</v>
      </c>
      <c r="D105" s="176">
        <f t="shared" si="18"/>
        <v>96407.309999998659</v>
      </c>
      <c r="E105" s="176">
        <f t="shared" si="19"/>
        <v>-4429032.8300000019</v>
      </c>
      <c r="F105" s="222">
        <f t="shared" si="17"/>
        <v>0</v>
      </c>
      <c r="G105" s="169"/>
      <c r="H105" s="169"/>
      <c r="I105" s="169"/>
    </row>
    <row r="106" spans="1:9" ht="14.4" customHeight="1" outlineLevel="1">
      <c r="A106" s="177">
        <v>40724</v>
      </c>
      <c r="B106" s="176">
        <v>30195772.690000001</v>
      </c>
      <c r="C106" s="176">
        <v>30010454.140000001</v>
      </c>
      <c r="D106" s="176">
        <f t="shared" si="18"/>
        <v>185318.55000000075</v>
      </c>
      <c r="E106" s="176">
        <f t="shared" si="19"/>
        <v>-4243714.2800000012</v>
      </c>
      <c r="F106" s="222">
        <f t="shared" si="17"/>
        <v>0</v>
      </c>
      <c r="G106" s="169"/>
      <c r="H106" s="169"/>
      <c r="I106" s="169"/>
    </row>
    <row r="107" spans="1:9" ht="14.4" customHeight="1" outlineLevel="1">
      <c r="A107" s="177">
        <v>40755</v>
      </c>
      <c r="B107" s="176">
        <v>31167618.010000002</v>
      </c>
      <c r="C107" s="176">
        <v>31119646.969999999</v>
      </c>
      <c r="D107" s="176">
        <f t="shared" si="18"/>
        <v>47971.040000002831</v>
      </c>
      <c r="E107" s="176">
        <f t="shared" si="19"/>
        <v>-4195743.2399999984</v>
      </c>
      <c r="F107" s="222">
        <f t="shared" si="17"/>
        <v>0</v>
      </c>
      <c r="G107" s="169"/>
      <c r="H107" s="169"/>
      <c r="I107" s="169"/>
    </row>
    <row r="108" spans="1:9" ht="14.4" customHeight="1" outlineLevel="1">
      <c r="A108" s="177">
        <v>40786</v>
      </c>
      <c r="B108" s="176">
        <v>32362160.149999999</v>
      </c>
      <c r="C108" s="176">
        <v>32250685.609999999</v>
      </c>
      <c r="D108" s="176">
        <f t="shared" si="18"/>
        <v>111474.53999999911</v>
      </c>
      <c r="E108" s="176">
        <f t="shared" si="19"/>
        <v>-4084268.6999999993</v>
      </c>
      <c r="F108" s="222">
        <f t="shared" si="17"/>
        <v>0</v>
      </c>
      <c r="G108" s="169"/>
      <c r="H108" s="169"/>
      <c r="I108" s="169"/>
    </row>
    <row r="109" spans="1:9" ht="14.4" customHeight="1" outlineLevel="1">
      <c r="A109" s="177">
        <v>40816</v>
      </c>
      <c r="B109" s="176">
        <v>33455632.41</v>
      </c>
      <c r="C109" s="176">
        <v>33421974.280000001</v>
      </c>
      <c r="D109" s="176">
        <f t="shared" si="18"/>
        <v>33658.129999998957</v>
      </c>
      <c r="E109" s="176">
        <f t="shared" si="19"/>
        <v>-4050610.5700000003</v>
      </c>
      <c r="F109" s="222">
        <f t="shared" si="17"/>
        <v>0</v>
      </c>
      <c r="G109" s="169"/>
      <c r="H109" s="169"/>
      <c r="I109" s="169"/>
    </row>
    <row r="110" spans="1:9" ht="14.4" customHeight="1" outlineLevel="1">
      <c r="B110" s="176"/>
      <c r="C110" s="176"/>
      <c r="D110" s="176"/>
      <c r="E110" s="176"/>
    </row>
    <row r="111" spans="1:9" ht="14.4" customHeight="1" outlineLevel="1">
      <c r="B111" s="175"/>
      <c r="C111" s="174" t="s">
        <v>107</v>
      </c>
      <c r="D111" s="170">
        <f>SUM(D98:D110)</f>
        <v>3076.769999999553</v>
      </c>
    </row>
    <row r="112" spans="1:9" ht="14.4" customHeight="1" outlineLevel="1"/>
    <row r="113" spans="1:9" ht="14.4" customHeight="1" outlineLevel="1">
      <c r="B113" s="173" t="s">
        <v>106</v>
      </c>
      <c r="C113" s="172"/>
      <c r="D113" s="171"/>
      <c r="E113" s="170">
        <f>E109-E97</f>
        <v>3076.769999999553</v>
      </c>
    </row>
    <row r="114" spans="1:9" ht="14.4" customHeight="1">
      <c r="G114" s="169"/>
      <c r="H114" s="169"/>
      <c r="I114" s="169"/>
    </row>
    <row r="115" spans="1:9" ht="14.4" customHeight="1">
      <c r="A115" s="178"/>
      <c r="B115" s="176"/>
      <c r="C115" s="176"/>
      <c r="D115" s="176"/>
      <c r="E115" s="176"/>
    </row>
    <row r="116" spans="1:9" ht="14.4" customHeight="1">
      <c r="A116" s="177"/>
      <c r="B116" s="176"/>
      <c r="C116" s="176"/>
      <c r="D116" s="176"/>
      <c r="E116" s="176"/>
      <c r="G116" s="169"/>
      <c r="H116" s="169"/>
    </row>
    <row r="117" spans="1:9" ht="14.4" customHeight="1">
      <c r="A117" s="177"/>
      <c r="B117" s="176"/>
      <c r="C117" s="176"/>
      <c r="D117" s="176"/>
      <c r="E117" s="176"/>
      <c r="G117" s="169"/>
      <c r="H117" s="169"/>
    </row>
    <row r="118" spans="1:9" ht="14.4" customHeight="1">
      <c r="A118" s="177"/>
      <c r="B118" s="176"/>
      <c r="C118" s="176"/>
      <c r="D118" s="176"/>
      <c r="E118" s="176"/>
      <c r="G118" s="169"/>
      <c r="H118" s="169"/>
    </row>
    <row r="119" spans="1:9" ht="14.4" customHeight="1">
      <c r="A119" s="177"/>
      <c r="B119" s="176"/>
      <c r="C119" s="176"/>
      <c r="D119" s="176"/>
      <c r="E119" s="176"/>
      <c r="G119" s="169"/>
      <c r="H119" s="169"/>
      <c r="I119" s="169"/>
    </row>
    <row r="120" spans="1:9" ht="14.4" customHeight="1">
      <c r="A120" s="177"/>
      <c r="B120" s="176"/>
      <c r="C120" s="176"/>
      <c r="D120" s="176"/>
      <c r="E120" s="176"/>
      <c r="G120" s="169"/>
      <c r="H120" s="169"/>
    </row>
    <row r="121" spans="1:9" ht="14.4" customHeight="1">
      <c r="A121" s="177"/>
      <c r="B121" s="176"/>
      <c r="C121" s="176"/>
      <c r="D121" s="176"/>
      <c r="E121" s="176"/>
      <c r="G121" s="169"/>
      <c r="H121" s="169"/>
    </row>
    <row r="122" spans="1:9" ht="14.4" customHeight="1">
      <c r="A122" s="177"/>
      <c r="B122" s="176"/>
      <c r="C122" s="176"/>
      <c r="D122" s="176"/>
      <c r="E122" s="176"/>
      <c r="G122" s="169"/>
      <c r="H122" s="169"/>
    </row>
    <row r="123" spans="1:9" ht="14.4" customHeight="1">
      <c r="A123" s="177"/>
      <c r="B123" s="176"/>
      <c r="C123" s="176"/>
      <c r="D123" s="176"/>
      <c r="E123" s="176"/>
      <c r="G123" s="169"/>
      <c r="H123" s="169"/>
      <c r="I123" s="169"/>
    </row>
    <row r="124" spans="1:9" ht="14.4" customHeight="1">
      <c r="A124" s="177"/>
      <c r="B124" s="176"/>
      <c r="C124" s="176"/>
      <c r="D124" s="176"/>
      <c r="E124" s="176"/>
      <c r="G124" s="169"/>
      <c r="H124" s="169"/>
      <c r="I124" s="169"/>
    </row>
    <row r="125" spans="1:9" ht="14.4" customHeight="1">
      <c r="A125" s="177"/>
      <c r="B125" s="176"/>
      <c r="C125" s="176"/>
      <c r="D125" s="176"/>
      <c r="E125" s="176"/>
      <c r="G125" s="169"/>
      <c r="H125" s="169"/>
    </row>
    <row r="126" spans="1:9" ht="14.4" customHeight="1">
      <c r="A126" s="177"/>
      <c r="B126" s="176"/>
      <c r="C126" s="176"/>
      <c r="D126" s="176"/>
      <c r="E126" s="176"/>
      <c r="G126" s="169"/>
      <c r="H126" s="169"/>
    </row>
    <row r="127" spans="1:9" ht="14.4" customHeight="1">
      <c r="A127" s="177"/>
      <c r="B127" s="176"/>
      <c r="C127" s="176"/>
      <c r="D127" s="176"/>
      <c r="E127" s="176"/>
      <c r="G127" s="169"/>
      <c r="H127" s="169"/>
    </row>
    <row r="128" spans="1:9" ht="14.4" customHeight="1">
      <c r="B128" s="176"/>
      <c r="C128" s="176"/>
      <c r="D128" s="176"/>
      <c r="E128" s="176"/>
    </row>
    <row r="129" spans="2:8" ht="14.4" customHeight="1">
      <c r="B129" s="202"/>
      <c r="C129" s="203"/>
      <c r="D129" s="202"/>
      <c r="E129" s="180"/>
    </row>
    <row r="130" spans="2:8" ht="14.4" customHeight="1">
      <c r="B130" s="180"/>
      <c r="C130" s="180"/>
      <c r="D130" s="180"/>
      <c r="E130" s="180"/>
    </row>
    <row r="131" spans="2:8" ht="14.4" customHeight="1">
      <c r="B131" s="180"/>
      <c r="C131" s="180"/>
      <c r="D131" s="204"/>
      <c r="E131" s="202"/>
    </row>
    <row r="132" spans="2:8" ht="14.4" customHeight="1">
      <c r="G132" s="169"/>
      <c r="H132" s="169"/>
    </row>
    <row r="133" spans="2:8" ht="14.4" customHeight="1"/>
    <row r="134" spans="2:8" ht="14.4" customHeight="1"/>
    <row r="135" spans="2:8" ht="14.4" customHeight="1"/>
    <row r="136" spans="2:8" ht="14.4" customHeight="1"/>
    <row r="137" spans="2:8" ht="14.4" customHeight="1"/>
    <row r="138" spans="2:8" ht="14.4" customHeight="1"/>
    <row r="139" spans="2:8" ht="14.4" customHeight="1"/>
    <row r="140" spans="2:8" ht="14.4" customHeight="1"/>
    <row r="141" spans="2:8" ht="14.4" customHeight="1"/>
    <row r="142" spans="2:8" ht="14.4" customHeight="1"/>
    <row r="143" spans="2:8" ht="14.4" customHeight="1"/>
    <row r="144" spans="2:8" ht="14.4" customHeight="1"/>
    <row r="145" ht="14.4" customHeight="1"/>
    <row r="146" ht="14.4" customHeight="1"/>
    <row r="147" ht="14.4" customHeight="1"/>
    <row r="148" ht="14.4" customHeight="1"/>
    <row r="149" ht="14.4" customHeight="1"/>
    <row r="150" ht="14.4" customHeight="1"/>
    <row r="151" ht="14.4" customHeight="1"/>
    <row r="152" ht="14.4" customHeight="1"/>
    <row r="153" ht="14.4" customHeight="1"/>
    <row r="154" ht="14.4" customHeight="1"/>
    <row r="155" ht="14.4" customHeight="1"/>
    <row r="156" ht="14.4" customHeight="1"/>
  </sheetData>
  <printOptions horizontalCentered="1"/>
  <pageMargins left="0.7" right="0.7" top="0.75" bottom="0.75" header="0.3" footer="0.3"/>
  <pageSetup scale="48" orientation="portrait" r:id="rId1"/>
  <rowBreaks count="1" manualBreakCount="1">
    <brk id="11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72"/>
  <sheetViews>
    <sheetView zoomScaleNormal="100" workbookViewId="0">
      <selection activeCell="B16" sqref="B16"/>
    </sheetView>
  </sheetViews>
  <sheetFormatPr defaultRowHeight="14.4"/>
  <cols>
    <col min="1" max="1" width="43.6640625" customWidth="1"/>
    <col min="2" max="2" width="17.5546875" customWidth="1"/>
    <col min="3" max="3" width="2.88671875" customWidth="1"/>
    <col min="4" max="4" width="16.6640625" customWidth="1"/>
    <col min="5" max="5" width="1.109375" customWidth="1"/>
    <col min="6" max="6" width="16.6640625" customWidth="1"/>
    <col min="7" max="7" width="1.109375" customWidth="1"/>
    <col min="8" max="8" width="9.109375" customWidth="1"/>
    <col min="9" max="9" width="0.5546875" customWidth="1"/>
    <col min="10" max="10" width="17.88671875" customWidth="1"/>
    <col min="11" max="11" width="1.33203125" customWidth="1"/>
    <col min="12" max="12" width="15.88671875" customWidth="1"/>
    <col min="13" max="13" width="1" customWidth="1"/>
    <col min="15" max="15" width="1.44140625" customWidth="1"/>
    <col min="19" max="19" width="16.5546875" bestFit="1" customWidth="1"/>
  </cols>
  <sheetData>
    <row r="1" spans="1:18">
      <c r="A1" s="144" t="s">
        <v>30</v>
      </c>
      <c r="B1" s="144"/>
      <c r="C1" s="144"/>
      <c r="D1" s="86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</row>
    <row r="2" spans="1:18">
      <c r="A2" s="144" t="s">
        <v>89</v>
      </c>
      <c r="B2" s="144"/>
      <c r="C2" s="144"/>
      <c r="D2" s="86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</row>
    <row r="3" spans="1:18">
      <c r="A3" s="144" t="s">
        <v>183</v>
      </c>
      <c r="B3" s="144"/>
      <c r="C3" s="144"/>
      <c r="D3" s="86"/>
      <c r="E3" s="144"/>
      <c r="F3" s="144"/>
      <c r="G3" s="145"/>
      <c r="H3" s="144"/>
      <c r="I3" s="144"/>
      <c r="J3" s="144"/>
      <c r="K3" s="144"/>
      <c r="L3" s="144"/>
      <c r="M3" s="144"/>
      <c r="N3" s="144"/>
      <c r="O3" s="144"/>
      <c r="P3" s="146"/>
      <c r="Q3" s="144"/>
      <c r="R3" s="144"/>
    </row>
    <row r="4" spans="1:18">
      <c r="A4" s="147" t="s">
        <v>88</v>
      </c>
      <c r="B4" s="148"/>
      <c r="C4" s="148"/>
      <c r="D4" s="87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</row>
    <row r="5" spans="1:18">
      <c r="A5" s="88" t="s">
        <v>61</v>
      </c>
      <c r="B5" s="149"/>
      <c r="C5" s="149"/>
      <c r="D5" s="89"/>
      <c r="E5" s="149"/>
      <c r="F5" s="150"/>
      <c r="G5" s="150"/>
      <c r="H5" s="150"/>
      <c r="I5" s="150"/>
      <c r="J5" s="150"/>
      <c r="K5" s="149"/>
      <c r="L5" s="149"/>
      <c r="M5" s="149"/>
      <c r="N5" s="149"/>
      <c r="O5" s="149"/>
      <c r="P5" s="149"/>
      <c r="Q5" s="149"/>
      <c r="R5" s="149"/>
    </row>
    <row r="6" spans="1:18">
      <c r="A6" s="91" t="s">
        <v>61</v>
      </c>
      <c r="B6" s="151"/>
      <c r="C6" s="151"/>
      <c r="D6" s="92"/>
      <c r="E6" s="151"/>
      <c r="F6" s="208" t="s">
        <v>78</v>
      </c>
      <c r="G6" s="208"/>
      <c r="H6" s="208"/>
      <c r="I6" s="151"/>
      <c r="J6" s="151"/>
      <c r="K6" s="150"/>
      <c r="L6" s="208" t="s">
        <v>151</v>
      </c>
      <c r="M6" s="208"/>
      <c r="N6" s="208"/>
      <c r="O6" s="152"/>
      <c r="P6" s="209" t="s">
        <v>87</v>
      </c>
      <c r="Q6" s="210"/>
      <c r="R6" s="210"/>
    </row>
    <row r="7" spans="1:18">
      <c r="A7" s="153"/>
      <c r="B7" s="154" t="s">
        <v>77</v>
      </c>
      <c r="C7" s="151"/>
      <c r="D7" s="95"/>
      <c r="E7" s="153"/>
      <c r="F7" s="150"/>
      <c r="G7" s="150"/>
      <c r="H7" s="150"/>
      <c r="I7" s="151"/>
      <c r="J7" s="154" t="s">
        <v>77</v>
      </c>
      <c r="K7" s="150"/>
      <c r="L7" s="150"/>
      <c r="M7" s="150"/>
      <c r="N7" s="150"/>
      <c r="O7" s="150"/>
      <c r="P7" s="150"/>
      <c r="Q7" s="155"/>
      <c r="R7" s="150"/>
    </row>
    <row r="8" spans="1:18">
      <c r="A8" s="153"/>
      <c r="B8" s="153"/>
      <c r="C8" s="151"/>
      <c r="D8" s="93"/>
      <c r="E8" s="153"/>
      <c r="F8" s="156"/>
      <c r="G8" s="157"/>
      <c r="H8" s="150"/>
      <c r="I8" s="151"/>
      <c r="J8" s="153"/>
      <c r="K8" s="158"/>
      <c r="L8" s="157"/>
      <c r="M8" s="152"/>
      <c r="N8" s="158"/>
      <c r="O8" s="152"/>
      <c r="P8" s="157"/>
      <c r="Q8" s="159"/>
      <c r="R8" s="158"/>
    </row>
    <row r="9" spans="1:18">
      <c r="A9" s="160" t="s">
        <v>86</v>
      </c>
      <c r="B9" s="211">
        <v>2012</v>
      </c>
      <c r="C9" s="151"/>
      <c r="D9" s="190" t="s">
        <v>75</v>
      </c>
      <c r="E9" s="151"/>
      <c r="F9" s="212" t="s">
        <v>74</v>
      </c>
      <c r="G9" s="151"/>
      <c r="H9" s="213" t="s">
        <v>73</v>
      </c>
      <c r="I9" s="151"/>
      <c r="J9" s="211">
        <v>2011</v>
      </c>
      <c r="K9" s="150"/>
      <c r="L9" s="212" t="s">
        <v>74</v>
      </c>
      <c r="M9" s="151"/>
      <c r="N9" s="213" t="s">
        <v>73</v>
      </c>
      <c r="O9" s="156"/>
      <c r="P9" s="211">
        <v>2012</v>
      </c>
      <c r="Q9" s="212" t="s">
        <v>75</v>
      </c>
      <c r="R9" s="211">
        <v>2011</v>
      </c>
    </row>
    <row r="10" spans="1:18">
      <c r="A10" s="96"/>
      <c r="B10" s="97"/>
      <c r="C10" s="96"/>
      <c r="D10" s="97"/>
      <c r="E10" s="96"/>
      <c r="F10" s="97"/>
      <c r="G10" s="96"/>
      <c r="H10" s="98"/>
      <c r="I10" s="96"/>
      <c r="J10" s="97"/>
      <c r="K10" s="99"/>
      <c r="L10" s="97"/>
      <c r="M10" s="96"/>
      <c r="N10" s="98"/>
      <c r="O10" s="97"/>
      <c r="P10" s="97"/>
      <c r="Q10" s="97"/>
      <c r="R10" s="97"/>
    </row>
    <row r="11" spans="1:18">
      <c r="A11" s="100" t="s">
        <v>72</v>
      </c>
      <c r="B11" s="101">
        <v>1126374306.48</v>
      </c>
      <c r="C11" s="101"/>
      <c r="D11" s="101">
        <v>1132400000</v>
      </c>
      <c r="E11" s="101"/>
      <c r="F11" s="101">
        <v>-6025693.5199999809</v>
      </c>
      <c r="G11" s="102"/>
      <c r="H11" s="103">
        <v>-5.3211705404450724E-3</v>
      </c>
      <c r="I11" s="104"/>
      <c r="J11" s="101">
        <v>1137525934.1900001</v>
      </c>
      <c r="K11" s="101"/>
      <c r="L11" s="101">
        <v>-11151627.710000038</v>
      </c>
      <c r="M11" s="104"/>
      <c r="N11" s="103">
        <v>-9.803405245385248E-3</v>
      </c>
      <c r="O11" s="105"/>
      <c r="P11" s="214">
        <v>0.10346146544394604</v>
      </c>
      <c r="Q11" s="215">
        <v>0.10467368367342883</v>
      </c>
      <c r="R11" s="215">
        <v>0.10313721743720847</v>
      </c>
    </row>
    <row r="12" spans="1:18">
      <c r="A12" s="100" t="s">
        <v>71</v>
      </c>
      <c r="B12" s="106">
        <v>854097777.42999995</v>
      </c>
      <c r="C12" s="106"/>
      <c r="D12" s="106">
        <v>897200000</v>
      </c>
      <c r="E12" s="106"/>
      <c r="F12" s="106">
        <v>-43102222.570000052</v>
      </c>
      <c r="G12" s="106"/>
      <c r="H12" s="103">
        <v>-4.8040818736067824E-2</v>
      </c>
      <c r="I12" s="106"/>
      <c r="J12" s="106">
        <v>850269256.45000005</v>
      </c>
      <c r="K12" s="106"/>
      <c r="L12" s="106">
        <v>3828520.9799998999</v>
      </c>
      <c r="M12" s="106"/>
      <c r="N12" s="103">
        <v>4.5027159937365505E-3</v>
      </c>
      <c r="O12" s="105"/>
      <c r="P12" s="216">
        <v>9.355299359006386E-2</v>
      </c>
      <c r="Q12" s="217">
        <v>9.4314631592668438E-2</v>
      </c>
      <c r="R12" s="217">
        <v>9.2827102421747451E-2</v>
      </c>
    </row>
    <row r="13" spans="1:18">
      <c r="A13" s="100" t="s">
        <v>70</v>
      </c>
      <c r="B13" s="106">
        <v>108688098.27</v>
      </c>
      <c r="C13" s="106"/>
      <c r="D13" s="106">
        <v>108749000</v>
      </c>
      <c r="E13" s="106"/>
      <c r="F13" s="106">
        <v>-60901.730000004172</v>
      </c>
      <c r="G13" s="106"/>
      <c r="H13" s="103">
        <v>-5.6002105766493648E-4</v>
      </c>
      <c r="I13" s="106"/>
      <c r="J13" s="106">
        <v>106514227.92</v>
      </c>
      <c r="K13" s="106"/>
      <c r="L13" s="106">
        <v>2173870.349999994</v>
      </c>
      <c r="M13" s="106"/>
      <c r="N13" s="103">
        <v>2.0409201591666516E-2</v>
      </c>
      <c r="O13" s="105"/>
      <c r="P13" s="216">
        <v>8.980746657633619E-2</v>
      </c>
      <c r="Q13" s="217">
        <v>9.0768261281450976E-2</v>
      </c>
      <c r="R13" s="217">
        <v>8.930452769305855E-2</v>
      </c>
    </row>
    <row r="14" spans="1:18">
      <c r="A14" s="100" t="s">
        <v>69</v>
      </c>
      <c r="B14" s="106">
        <v>18767503.390000001</v>
      </c>
      <c r="C14" s="106"/>
      <c r="D14" s="106">
        <v>17375000</v>
      </c>
      <c r="E14" s="106"/>
      <c r="F14" s="106">
        <v>1392503.3900000006</v>
      </c>
      <c r="G14" s="106"/>
      <c r="H14" s="103">
        <v>8.0144080000000034E-2</v>
      </c>
      <c r="I14" s="106"/>
      <c r="J14" s="106">
        <v>18467642.449999999</v>
      </c>
      <c r="K14" s="106"/>
      <c r="L14" s="106">
        <v>299860.94000000134</v>
      </c>
      <c r="M14" s="106"/>
      <c r="N14" s="103">
        <v>1.6237099067293311E-2</v>
      </c>
      <c r="O14" s="105"/>
      <c r="P14" s="216">
        <v>0.19955021108777435</v>
      </c>
      <c r="Q14" s="217">
        <v>0.17755500372993246</v>
      </c>
      <c r="R14" s="217">
        <v>0.20211595080760608</v>
      </c>
    </row>
    <row r="15" spans="1:18">
      <c r="A15" s="100" t="s">
        <v>68</v>
      </c>
      <c r="B15" s="106">
        <v>362343.44</v>
      </c>
      <c r="C15" s="107" t="s">
        <v>193</v>
      </c>
      <c r="D15" s="106">
        <v>366000</v>
      </c>
      <c r="E15" s="107"/>
      <c r="F15" s="106">
        <v>-3656.5599999999977</v>
      </c>
      <c r="G15" s="107"/>
      <c r="H15" s="103">
        <v>-9.9906010928961682E-3</v>
      </c>
      <c r="I15" s="107"/>
      <c r="J15" s="106">
        <v>371647.12</v>
      </c>
      <c r="K15" s="107"/>
      <c r="L15" s="106">
        <v>-9303.679999999993</v>
      </c>
      <c r="M15" s="107"/>
      <c r="N15" s="103">
        <v>-2.5033639437324291E-2</v>
      </c>
      <c r="O15" s="108"/>
      <c r="P15" s="216">
        <v>4.759641815198816E-2</v>
      </c>
      <c r="Q15" s="217">
        <v>5.3290623179965052E-2</v>
      </c>
      <c r="R15" s="217">
        <v>4.8079361769178978E-2</v>
      </c>
    </row>
    <row r="16" spans="1:18">
      <c r="A16" s="96"/>
      <c r="B16" s="199"/>
      <c r="C16" s="106"/>
      <c r="D16" s="199"/>
      <c r="E16" s="106"/>
      <c r="F16" s="199"/>
      <c r="G16" s="106"/>
      <c r="H16" s="198" t="s">
        <v>61</v>
      </c>
      <c r="I16" s="106"/>
      <c r="J16" s="199"/>
      <c r="K16" s="106"/>
      <c r="L16" s="199"/>
      <c r="M16" s="106"/>
      <c r="N16" s="198" t="s">
        <v>61</v>
      </c>
      <c r="O16" s="105"/>
      <c r="P16" s="197" t="s">
        <v>85</v>
      </c>
      <c r="Q16" s="197" t="s">
        <v>85</v>
      </c>
      <c r="R16" s="197" t="s">
        <v>85</v>
      </c>
    </row>
    <row r="17" spans="1:18">
      <c r="A17" s="112" t="s">
        <v>67</v>
      </c>
      <c r="B17" s="106">
        <v>2108290029.01</v>
      </c>
      <c r="C17" s="106"/>
      <c r="D17" s="106">
        <v>2156090000</v>
      </c>
      <c r="E17" s="106"/>
      <c r="F17" s="106">
        <v>-47799970.99000001</v>
      </c>
      <c r="G17" s="106"/>
      <c r="H17" s="114">
        <v>-2.2169747547644121E-2</v>
      </c>
      <c r="I17" s="106"/>
      <c r="J17" s="106">
        <v>2113148708.1300001</v>
      </c>
      <c r="K17" s="106"/>
      <c r="L17" s="106">
        <v>-4858679.120000124</v>
      </c>
      <c r="M17" s="106"/>
      <c r="N17" s="114">
        <v>-2.2992603886830762E-3</v>
      </c>
      <c r="O17" s="105"/>
      <c r="P17" s="216">
        <v>9.8849164991324887E-2</v>
      </c>
      <c r="Q17" s="217">
        <v>9.9661907855133694E-2</v>
      </c>
      <c r="R17" s="217">
        <v>9.8373990414664728E-2</v>
      </c>
    </row>
    <row r="18" spans="1:18">
      <c r="A18" s="100" t="s">
        <v>66</v>
      </c>
      <c r="B18" s="194">
        <v>3785497</v>
      </c>
      <c r="C18" s="107"/>
      <c r="D18" s="194">
        <v>-2270000</v>
      </c>
      <c r="E18" s="107"/>
      <c r="F18" s="194">
        <v>6055497</v>
      </c>
      <c r="G18" s="107"/>
      <c r="H18" s="103" t="s">
        <v>62</v>
      </c>
      <c r="I18" s="107"/>
      <c r="J18" s="194">
        <v>-421920</v>
      </c>
      <c r="K18" s="107"/>
      <c r="L18" s="194">
        <v>4207417</v>
      </c>
      <c r="M18" s="107"/>
      <c r="N18" s="103" t="s">
        <v>62</v>
      </c>
      <c r="O18" s="108"/>
      <c r="P18" s="218" t="s">
        <v>62</v>
      </c>
      <c r="Q18" s="218" t="s">
        <v>62</v>
      </c>
      <c r="R18" s="218" t="s">
        <v>62</v>
      </c>
    </row>
    <row r="19" spans="1:18">
      <c r="A19" s="99"/>
      <c r="B19" s="115"/>
      <c r="C19" s="115"/>
      <c r="D19" s="115"/>
      <c r="E19" s="115"/>
      <c r="F19" s="115"/>
      <c r="G19" s="115"/>
      <c r="H19" s="195" t="s">
        <v>61</v>
      </c>
      <c r="I19" s="117"/>
      <c r="J19" s="115"/>
      <c r="K19" s="115"/>
      <c r="L19" s="115"/>
      <c r="M19" s="115"/>
      <c r="N19" s="195"/>
      <c r="O19" s="118"/>
      <c r="P19" s="119"/>
      <c r="Q19" s="119"/>
      <c r="R19" s="119"/>
    </row>
    <row r="20" spans="1:18">
      <c r="A20" s="112" t="s">
        <v>65</v>
      </c>
      <c r="B20" s="106">
        <v>2112075526.01</v>
      </c>
      <c r="C20" s="246" t="s">
        <v>191</v>
      </c>
      <c r="D20" s="106">
        <v>2153820000</v>
      </c>
      <c r="E20" s="106"/>
      <c r="F20" s="106">
        <v>-41744473.99000001</v>
      </c>
      <c r="G20" s="106"/>
      <c r="H20" s="114">
        <v>-1.9381598271907594E-2</v>
      </c>
      <c r="I20" s="106"/>
      <c r="J20" s="106">
        <v>2112726788.1300001</v>
      </c>
      <c r="K20" s="106"/>
      <c r="L20" s="106">
        <v>-651262.12000012398</v>
      </c>
      <c r="M20" s="106"/>
      <c r="N20" s="114">
        <v>-3.0825666795116652E-4</v>
      </c>
      <c r="O20" s="105"/>
      <c r="P20" s="216">
        <v>9.9018984575988706E-2</v>
      </c>
      <c r="Q20" s="217">
        <v>9.9545288664791079E-2</v>
      </c>
      <c r="R20" s="217">
        <v>9.8404598615837197E-2</v>
      </c>
    </row>
    <row r="21" spans="1:18">
      <c r="A21" s="100" t="s">
        <v>64</v>
      </c>
      <c r="B21" s="106">
        <v>10242619.07</v>
      </c>
      <c r="C21" s="246" t="s">
        <v>192</v>
      </c>
      <c r="D21" s="106">
        <v>11031000</v>
      </c>
      <c r="E21" s="106"/>
      <c r="F21" s="106">
        <v>-788380.9299999997</v>
      </c>
      <c r="G21" s="106"/>
      <c r="H21" s="114">
        <v>-7.1469579367237759E-2</v>
      </c>
      <c r="I21" s="106"/>
      <c r="J21" s="106">
        <v>10005257.960000001</v>
      </c>
      <c r="K21" s="106"/>
      <c r="L21" s="106">
        <v>237361.1099999994</v>
      </c>
      <c r="M21" s="106"/>
      <c r="N21" s="114">
        <v>2.3723637206451334E-2</v>
      </c>
      <c r="O21" s="108"/>
      <c r="P21" s="217">
        <v>5.2809805931883069E-3</v>
      </c>
      <c r="Q21" s="217">
        <v>5.5691222940078547E-3</v>
      </c>
      <c r="R21" s="217">
        <v>5.1519551331961361E-3</v>
      </c>
    </row>
    <row r="22" spans="1:18">
      <c r="A22" s="100" t="s">
        <v>152</v>
      </c>
      <c r="B22" s="106">
        <v>40829003.359999999</v>
      </c>
      <c r="C22" s="106"/>
      <c r="D22" s="106">
        <v>34684464</v>
      </c>
      <c r="E22" s="106"/>
      <c r="F22" s="106">
        <v>6144539.3599999994</v>
      </c>
      <c r="G22" s="106"/>
      <c r="H22" s="114">
        <v>0.17715537884627536</v>
      </c>
      <c r="I22" s="106"/>
      <c r="J22" s="106">
        <v>46314150.829999998</v>
      </c>
      <c r="K22" s="106"/>
      <c r="L22" s="106">
        <v>-5485147.4699999988</v>
      </c>
      <c r="M22" s="106"/>
      <c r="N22" s="114">
        <v>-0.11843351052972331</v>
      </c>
      <c r="O22" s="105"/>
      <c r="P22" s="218">
        <v>2.3101546511739752E-2</v>
      </c>
      <c r="Q22" s="218">
        <v>4.0813071933411355E-2</v>
      </c>
      <c r="R22" s="218">
        <v>2.0178382889602636E-2</v>
      </c>
    </row>
    <row r="23" spans="1:18">
      <c r="A23" s="99"/>
      <c r="B23" s="195"/>
      <c r="C23" s="115"/>
      <c r="D23" s="195"/>
      <c r="E23" s="115"/>
      <c r="F23" s="195"/>
      <c r="G23" s="115"/>
      <c r="H23" s="195" t="s">
        <v>61</v>
      </c>
      <c r="I23" s="115"/>
      <c r="J23" s="195"/>
      <c r="K23" s="115"/>
      <c r="L23" s="195"/>
      <c r="M23" s="115"/>
      <c r="N23" s="195" t="s">
        <v>61</v>
      </c>
      <c r="O23" s="118"/>
      <c r="P23" s="118"/>
      <c r="Q23" s="118"/>
      <c r="R23" s="118"/>
    </row>
    <row r="24" spans="1:18">
      <c r="A24" s="120" t="s">
        <v>84</v>
      </c>
      <c r="B24" s="106">
        <v>2163147148.4400001</v>
      </c>
      <c r="C24" s="106"/>
      <c r="D24" s="106">
        <v>2199535464</v>
      </c>
      <c r="E24" s="106"/>
      <c r="F24" s="106">
        <v>-36388315.559999943</v>
      </c>
      <c r="G24" s="106"/>
      <c r="H24" s="114">
        <v>-1.6543636670365566E-2</v>
      </c>
      <c r="I24" s="106"/>
      <c r="J24" s="106">
        <v>2169046196.9200001</v>
      </c>
      <c r="K24" s="106"/>
      <c r="L24" s="106">
        <v>-5899048.4800000191</v>
      </c>
      <c r="M24" s="106"/>
      <c r="N24" s="114">
        <v>-2.7196509177059222E-3</v>
      </c>
      <c r="O24" s="105"/>
      <c r="P24" s="104"/>
      <c r="Q24" s="121"/>
      <c r="R24" s="121"/>
    </row>
    <row r="25" spans="1:18">
      <c r="A25" s="122"/>
      <c r="B25" s="107"/>
      <c r="C25" s="107"/>
      <c r="D25" s="107"/>
      <c r="E25" s="107"/>
      <c r="F25" s="107"/>
      <c r="G25" s="107"/>
      <c r="H25" s="123" t="s">
        <v>61</v>
      </c>
      <c r="I25" s="107"/>
      <c r="J25" s="107"/>
      <c r="K25" s="107"/>
      <c r="L25" s="107"/>
      <c r="M25" s="107"/>
      <c r="N25" s="123" t="s">
        <v>61</v>
      </c>
      <c r="O25" s="108"/>
      <c r="P25" s="123"/>
      <c r="Q25" s="123"/>
      <c r="R25" s="123"/>
    </row>
    <row r="26" spans="1:18" hidden="1">
      <c r="A26" s="100" t="s">
        <v>153</v>
      </c>
      <c r="B26" s="107">
        <v>0</v>
      </c>
      <c r="C26" s="107"/>
      <c r="D26" s="107">
        <v>0</v>
      </c>
      <c r="E26" s="107"/>
      <c r="F26" s="107">
        <v>0</v>
      </c>
      <c r="G26" s="107"/>
      <c r="H26" s="114" t="s">
        <v>62</v>
      </c>
      <c r="I26" s="107"/>
      <c r="J26" s="107">
        <v>0</v>
      </c>
      <c r="K26" s="107"/>
      <c r="L26" s="107">
        <v>0</v>
      </c>
      <c r="M26" s="107"/>
      <c r="N26" s="114" t="s">
        <v>62</v>
      </c>
      <c r="O26" s="108"/>
      <c r="P26" s="123"/>
      <c r="Q26" s="123"/>
      <c r="R26" s="123"/>
    </row>
    <row r="27" spans="1:18" hidden="1">
      <c r="A27" s="100" t="s">
        <v>154</v>
      </c>
      <c r="B27" s="107">
        <v>0</v>
      </c>
      <c r="C27" s="107"/>
      <c r="D27" s="107">
        <v>0</v>
      </c>
      <c r="E27" s="107"/>
      <c r="F27" s="107">
        <v>0</v>
      </c>
      <c r="G27" s="107"/>
      <c r="H27" s="114" t="s">
        <v>62</v>
      </c>
      <c r="I27" s="107"/>
      <c r="J27" s="107">
        <v>0</v>
      </c>
      <c r="K27" s="107"/>
      <c r="L27" s="107">
        <v>0</v>
      </c>
      <c r="M27" s="107"/>
      <c r="N27" s="114" t="s">
        <v>62</v>
      </c>
      <c r="O27" s="108"/>
      <c r="P27" s="123"/>
      <c r="Q27" s="123"/>
      <c r="R27" s="123"/>
    </row>
    <row r="28" spans="1:18">
      <c r="A28" s="100" t="s">
        <v>97</v>
      </c>
      <c r="B28" s="107">
        <v>-24954299.719999999</v>
      </c>
      <c r="C28" s="107"/>
      <c r="D28" s="107">
        <v>0</v>
      </c>
      <c r="E28" s="107"/>
      <c r="F28" s="107">
        <v>-24954299.719999999</v>
      </c>
      <c r="G28" s="107"/>
      <c r="H28" s="114" t="s">
        <v>62</v>
      </c>
      <c r="I28" s="107"/>
      <c r="J28" s="107">
        <v>-63939931.399999999</v>
      </c>
      <c r="K28" s="107"/>
      <c r="L28" s="107">
        <v>38985631.68</v>
      </c>
      <c r="M28" s="107"/>
      <c r="N28" s="114">
        <v>-0.60972276363749744</v>
      </c>
      <c r="O28" s="108"/>
      <c r="P28" s="123"/>
      <c r="Q28" s="123"/>
      <c r="R28" s="123"/>
    </row>
    <row r="29" spans="1:18">
      <c r="A29" s="100" t="s">
        <v>91</v>
      </c>
      <c r="B29" s="107">
        <v>10827695.51</v>
      </c>
      <c r="C29" s="107"/>
      <c r="D29" s="107">
        <v>8832000</v>
      </c>
      <c r="E29" s="107"/>
      <c r="F29" s="107">
        <v>1995695.5099999998</v>
      </c>
      <c r="G29" s="107"/>
      <c r="H29" s="114">
        <v>0.22596190104166664</v>
      </c>
      <c r="I29" s="107"/>
      <c r="J29" s="107">
        <v>10502100.960000001</v>
      </c>
      <c r="K29" s="107"/>
      <c r="L29" s="107">
        <v>325594.54999999888</v>
      </c>
      <c r="M29" s="107"/>
      <c r="N29" s="114">
        <v>3.1002801367089397E-2</v>
      </c>
      <c r="O29" s="108"/>
      <c r="P29" s="123"/>
      <c r="Q29" s="123"/>
      <c r="R29" s="123"/>
    </row>
    <row r="30" spans="1:18" hidden="1">
      <c r="A30" s="100" t="s">
        <v>155</v>
      </c>
      <c r="B30" s="107">
        <v>74285152.409999996</v>
      </c>
      <c r="C30" s="107"/>
      <c r="D30" s="107">
        <v>75774000</v>
      </c>
      <c r="E30" s="107"/>
      <c r="F30" s="107">
        <v>-1488847.5900000036</v>
      </c>
      <c r="G30" s="107"/>
      <c r="H30" s="114">
        <v>-1.9648528387045734E-2</v>
      </c>
      <c r="I30" s="107"/>
      <c r="J30" s="107">
        <v>115660785.34</v>
      </c>
      <c r="K30" s="107"/>
      <c r="L30" s="107">
        <v>-41375632.930000007</v>
      </c>
      <c r="M30" s="107"/>
      <c r="N30" s="114">
        <v>-0.35773259543734659</v>
      </c>
      <c r="O30" s="108"/>
      <c r="P30" s="123"/>
      <c r="Q30" s="123"/>
      <c r="R30" s="123"/>
    </row>
    <row r="31" spans="1:18">
      <c r="A31" s="100" t="s">
        <v>98</v>
      </c>
      <c r="B31" s="194">
        <v>74285152.409999996</v>
      </c>
      <c r="C31" s="107"/>
      <c r="D31" s="107">
        <v>75774000</v>
      </c>
      <c r="E31" s="107"/>
      <c r="F31" s="107">
        <v>-1488847.5900000036</v>
      </c>
      <c r="G31" s="107"/>
      <c r="H31" s="114">
        <v>-1.9648528387045734E-2</v>
      </c>
      <c r="I31" s="107"/>
      <c r="J31" s="194">
        <v>115660785.34</v>
      </c>
      <c r="K31" s="107"/>
      <c r="L31" s="194">
        <v>-41375632.930000007</v>
      </c>
      <c r="M31" s="107"/>
      <c r="N31" s="193">
        <v>-0.35773259543734659</v>
      </c>
      <c r="O31" s="108"/>
      <c r="P31" s="123"/>
      <c r="Q31" s="123"/>
      <c r="R31" s="123"/>
    </row>
    <row r="32" spans="1:18" hidden="1">
      <c r="A32" s="122" t="s">
        <v>150</v>
      </c>
      <c r="B32" s="107">
        <v>60158548.199999996</v>
      </c>
      <c r="C32" s="107"/>
      <c r="D32" s="107">
        <v>84606000</v>
      </c>
      <c r="E32" s="107"/>
      <c r="F32" s="107">
        <v>-24447451.800000004</v>
      </c>
      <c r="G32" s="107"/>
      <c r="H32" s="114">
        <v>-0.28895647826395299</v>
      </c>
      <c r="I32" s="107"/>
      <c r="J32" s="107">
        <v>62222954.900000006</v>
      </c>
      <c r="K32" s="107"/>
      <c r="L32" s="107">
        <v>-2064406.7000000104</v>
      </c>
      <c r="M32" s="107"/>
      <c r="N32" s="114">
        <v>-3.317757414956856E-2</v>
      </c>
      <c r="O32" s="108"/>
      <c r="P32" s="123"/>
      <c r="Q32" s="123"/>
      <c r="R32" s="123"/>
    </row>
    <row r="33" spans="1:19">
      <c r="A33" s="100" t="s">
        <v>92</v>
      </c>
      <c r="B33" s="194">
        <v>60158548.200000003</v>
      </c>
      <c r="C33" s="106"/>
      <c r="D33" s="194">
        <v>84606000</v>
      </c>
      <c r="E33" s="106"/>
      <c r="F33" s="194">
        <v>-24447451.799999997</v>
      </c>
      <c r="G33" s="106"/>
      <c r="H33" s="193">
        <v>-0.28895647826395288</v>
      </c>
      <c r="I33" s="106"/>
      <c r="J33" s="194">
        <v>62222954.899999999</v>
      </c>
      <c r="K33" s="106"/>
      <c r="L33" s="194">
        <v>-2064406.6999999955</v>
      </c>
      <c r="M33" s="106"/>
      <c r="N33" s="193">
        <v>-3.3177574149568324E-2</v>
      </c>
      <c r="O33" s="105"/>
      <c r="P33" s="121"/>
      <c r="Q33" s="121"/>
      <c r="R33" s="121"/>
    </row>
    <row r="34" spans="1:19">
      <c r="A34" s="122"/>
      <c r="B34" s="107"/>
      <c r="C34" s="107"/>
      <c r="D34" s="107"/>
      <c r="E34" s="107"/>
      <c r="F34" s="107"/>
      <c r="G34" s="107"/>
      <c r="H34" s="123" t="s">
        <v>61</v>
      </c>
      <c r="I34" s="107"/>
      <c r="J34" s="107"/>
      <c r="K34" s="107"/>
      <c r="L34" s="107"/>
      <c r="M34" s="107"/>
      <c r="N34" s="123" t="s">
        <v>61</v>
      </c>
      <c r="O34" s="108"/>
      <c r="P34" s="123"/>
      <c r="Q34" s="123"/>
      <c r="R34" s="123"/>
    </row>
    <row r="35" spans="1:19" ht="15" thickBot="1">
      <c r="A35" s="124" t="s">
        <v>83</v>
      </c>
      <c r="B35" s="163">
        <v>2223305696.6399999</v>
      </c>
      <c r="C35" s="106"/>
      <c r="D35" s="163">
        <v>2284141464</v>
      </c>
      <c r="E35" s="106"/>
      <c r="F35" s="163">
        <v>-60835767.360000134</v>
      </c>
      <c r="G35" s="106"/>
      <c r="H35" s="125">
        <v>-2.6633975311434563E-2</v>
      </c>
      <c r="I35" s="106"/>
      <c r="J35" s="163">
        <v>2231269151.8200002</v>
      </c>
      <c r="K35" s="106"/>
      <c r="L35" s="163">
        <v>-7963455.1800003052</v>
      </c>
      <c r="M35" s="106"/>
      <c r="N35" s="125">
        <v>-3.5690249083147919E-3</v>
      </c>
      <c r="O35" s="105"/>
      <c r="P35" s="121"/>
      <c r="Q35" s="121"/>
      <c r="R35" s="121"/>
    </row>
    <row r="36" spans="1:19" ht="15" thickTop="1">
      <c r="A36" s="126"/>
      <c r="B36" s="107"/>
      <c r="C36" s="106"/>
      <c r="D36" s="107"/>
      <c r="E36" s="106"/>
      <c r="F36" s="107"/>
      <c r="G36" s="106"/>
      <c r="H36" s="107"/>
      <c r="I36" s="106"/>
      <c r="J36" s="107"/>
      <c r="K36" s="106"/>
      <c r="L36" s="107"/>
      <c r="M36" s="106"/>
      <c r="N36" s="127"/>
      <c r="O36" s="105"/>
      <c r="P36" s="121"/>
      <c r="Q36" s="121"/>
      <c r="R36" s="121"/>
    </row>
    <row r="37" spans="1:19">
      <c r="A37" s="99"/>
      <c r="B37" s="117"/>
      <c r="C37" s="117"/>
      <c r="D37" s="117"/>
      <c r="E37" s="117"/>
      <c r="F37" s="117"/>
      <c r="G37" s="117"/>
      <c r="H37" s="117"/>
      <c r="I37" s="117"/>
      <c r="J37" s="117"/>
      <c r="K37" s="117"/>
      <c r="L37" s="117"/>
      <c r="M37" s="117"/>
      <c r="N37" s="106"/>
      <c r="O37" s="128"/>
      <c r="R37" s="241" t="s">
        <v>191</v>
      </c>
      <c r="S37" s="242">
        <f>B20</f>
        <v>2112075526.01</v>
      </c>
    </row>
    <row r="38" spans="1:19">
      <c r="A38" s="100" t="s">
        <v>82</v>
      </c>
      <c r="B38" s="101">
        <v>78833979.099999994</v>
      </c>
      <c r="C38" s="106"/>
      <c r="D38" s="101">
        <v>80160435</v>
      </c>
      <c r="E38" s="106"/>
      <c r="F38" s="101"/>
      <c r="G38" s="106"/>
      <c r="H38" s="106"/>
      <c r="I38" s="106"/>
      <c r="J38" s="101">
        <v>77545352.819999993</v>
      </c>
      <c r="K38" s="106"/>
      <c r="L38" s="106" t="s">
        <v>61</v>
      </c>
      <c r="M38" s="106"/>
      <c r="N38" s="106"/>
      <c r="O38" s="121"/>
      <c r="R38" s="241" t="s">
        <v>192</v>
      </c>
      <c r="S38" s="242">
        <f>B21</f>
        <v>10242619.07</v>
      </c>
    </row>
    <row r="39" spans="1:19">
      <c r="A39" s="100" t="s">
        <v>81</v>
      </c>
      <c r="B39" s="106">
        <v>-75937778.790000007</v>
      </c>
      <c r="C39" s="106"/>
      <c r="D39" s="106">
        <v>-72267396</v>
      </c>
      <c r="E39" s="106"/>
      <c r="F39" s="106"/>
      <c r="G39" s="106"/>
      <c r="H39" s="106"/>
      <c r="I39" s="106"/>
      <c r="J39" s="106">
        <v>-76608551.549999997</v>
      </c>
      <c r="K39" s="106"/>
      <c r="L39" s="106" t="s">
        <v>61</v>
      </c>
      <c r="M39" s="106"/>
      <c r="N39" s="106"/>
      <c r="O39" s="105"/>
      <c r="R39" s="81"/>
      <c r="S39" s="244">
        <f>SUM(S37:S38)</f>
        <v>2122318145.0799999</v>
      </c>
    </row>
    <row r="40" spans="1:19">
      <c r="A40" s="100" t="s">
        <v>80</v>
      </c>
      <c r="B40" s="106">
        <v>89104452.569999993</v>
      </c>
      <c r="C40" s="129"/>
      <c r="D40" s="106">
        <v>102259694</v>
      </c>
      <c r="E40" s="129"/>
      <c r="F40" s="106"/>
      <c r="G40" s="129"/>
      <c r="H40" s="129"/>
      <c r="I40" s="129"/>
      <c r="J40" s="106">
        <v>89784513.5</v>
      </c>
      <c r="K40" s="129"/>
      <c r="L40" s="129" t="s">
        <v>61</v>
      </c>
      <c r="M40" s="129"/>
      <c r="N40" s="129"/>
      <c r="O40" s="99"/>
      <c r="R40" s="243" t="s">
        <v>193</v>
      </c>
      <c r="S40" s="242">
        <f>-B15</f>
        <v>-362343.44</v>
      </c>
    </row>
    <row r="41" spans="1:19" ht="15" thickBot="1">
      <c r="A41" s="100" t="s">
        <v>93</v>
      </c>
      <c r="B41" s="106">
        <v>-6963915.1100000003</v>
      </c>
      <c r="C41" s="106"/>
      <c r="D41" s="106">
        <v>-6401942</v>
      </c>
      <c r="E41" s="106"/>
      <c r="F41" s="106"/>
      <c r="G41" s="106"/>
      <c r="H41" s="106"/>
      <c r="I41" s="106"/>
      <c r="J41" s="106">
        <v>-6128918.9100000001</v>
      </c>
      <c r="K41" s="106"/>
      <c r="L41" s="106" t="s">
        <v>61</v>
      </c>
      <c r="M41" s="106"/>
      <c r="N41" s="106"/>
      <c r="O41" s="121"/>
      <c r="R41" s="241"/>
      <c r="S41" s="245">
        <f>SUM(S39:S40)</f>
        <v>2121955801.6399999</v>
      </c>
    </row>
    <row r="42" spans="1:19" ht="15" thickTop="1">
      <c r="A42" s="100" t="s">
        <v>79</v>
      </c>
      <c r="B42" s="106">
        <v>11410387.289999999</v>
      </c>
      <c r="C42" s="106"/>
      <c r="D42" s="106">
        <v>11620377</v>
      </c>
      <c r="E42" s="106"/>
      <c r="F42" s="106"/>
      <c r="G42" s="106"/>
      <c r="H42" s="106"/>
      <c r="I42" s="106"/>
      <c r="J42" s="106">
        <v>11626144.68</v>
      </c>
      <c r="K42" s="106"/>
      <c r="L42" s="106" t="s">
        <v>61</v>
      </c>
      <c r="M42" s="106"/>
      <c r="N42" s="106"/>
      <c r="O42" s="121"/>
      <c r="P42" s="104"/>
      <c r="Q42" s="121"/>
      <c r="R42" s="121"/>
    </row>
    <row r="43" spans="1:19">
      <c r="A43" s="100" t="s">
        <v>90</v>
      </c>
      <c r="B43" s="106">
        <v>-5971898.5300000003</v>
      </c>
      <c r="C43" s="106"/>
      <c r="D43" s="106">
        <v>-6630568</v>
      </c>
      <c r="E43" s="106"/>
      <c r="F43" s="106"/>
      <c r="G43" s="106"/>
      <c r="H43" s="106"/>
      <c r="I43" s="106"/>
      <c r="J43" s="106">
        <v>-6191736.3899999997</v>
      </c>
      <c r="K43" s="106"/>
      <c r="L43" s="106"/>
      <c r="M43" s="106"/>
      <c r="N43" s="106"/>
      <c r="O43" s="121"/>
      <c r="P43" s="104"/>
      <c r="Q43" s="121"/>
      <c r="R43" s="121"/>
    </row>
    <row r="44" spans="1:19">
      <c r="A44" s="100" t="s">
        <v>94</v>
      </c>
      <c r="B44" s="106">
        <v>25806016.149999999</v>
      </c>
      <c r="C44" s="106"/>
      <c r="D44" s="106">
        <v>-6630568</v>
      </c>
      <c r="E44" s="106"/>
      <c r="F44" s="106"/>
      <c r="G44" s="106"/>
      <c r="H44" s="106"/>
      <c r="I44" s="106"/>
      <c r="J44" s="106">
        <v>50851482.890000001</v>
      </c>
      <c r="K44" s="106"/>
      <c r="L44" s="106"/>
      <c r="M44" s="106"/>
      <c r="N44" s="106"/>
      <c r="O44" s="121"/>
      <c r="P44" s="104"/>
      <c r="Q44" s="121"/>
      <c r="R44" s="121"/>
    </row>
    <row r="45" spans="1:19">
      <c r="A45" s="100" t="s">
        <v>95</v>
      </c>
      <c r="B45" s="106">
        <v>-579768.65</v>
      </c>
      <c r="C45" s="106"/>
      <c r="D45" s="106">
        <v>0</v>
      </c>
      <c r="E45" s="106"/>
      <c r="F45" s="106"/>
      <c r="G45" s="106"/>
      <c r="H45" s="106"/>
      <c r="I45" s="106"/>
      <c r="J45" s="106">
        <v>-32416897.280000001</v>
      </c>
      <c r="K45" s="106"/>
      <c r="L45" s="106"/>
      <c r="M45" s="106"/>
      <c r="N45" s="106"/>
      <c r="O45" s="121"/>
      <c r="P45" s="104"/>
      <c r="Q45" s="121"/>
      <c r="R45" s="121"/>
    </row>
    <row r="46" spans="1:19">
      <c r="A46" s="161"/>
      <c r="B46" s="106"/>
      <c r="C46" s="130"/>
      <c r="D46" s="106"/>
      <c r="E46" s="131"/>
      <c r="F46" s="106"/>
      <c r="G46" s="131"/>
      <c r="H46" s="131"/>
      <c r="I46" s="131"/>
      <c r="J46" s="131"/>
      <c r="K46" s="131"/>
      <c r="L46" s="131"/>
      <c r="M46" s="131"/>
      <c r="N46" s="131"/>
      <c r="O46" s="90"/>
      <c r="P46" s="90"/>
      <c r="Q46" s="90"/>
      <c r="R46" s="90"/>
    </row>
    <row r="47" spans="1:19">
      <c r="A47" s="153"/>
      <c r="B47" s="92"/>
      <c r="C47" s="92"/>
      <c r="D47" s="92"/>
      <c r="E47" s="92"/>
      <c r="F47" s="192" t="s">
        <v>78</v>
      </c>
      <c r="G47" s="192"/>
      <c r="H47" s="192"/>
      <c r="I47" s="92"/>
      <c r="J47" s="92"/>
      <c r="K47" s="90"/>
      <c r="L47" s="192" t="s">
        <v>151</v>
      </c>
      <c r="M47" s="192"/>
      <c r="N47" s="192"/>
      <c r="O47" s="92"/>
      <c r="P47" s="92"/>
      <c r="Q47" s="90"/>
      <c r="R47" s="90"/>
    </row>
    <row r="48" spans="1:19">
      <c r="A48" s="151"/>
      <c r="B48" s="94" t="s">
        <v>77</v>
      </c>
      <c r="C48" s="92"/>
      <c r="D48" s="94"/>
      <c r="E48" s="93"/>
      <c r="F48" s="94"/>
      <c r="G48" s="90"/>
      <c r="H48" s="90"/>
      <c r="I48" s="92"/>
      <c r="J48" s="94" t="s">
        <v>77</v>
      </c>
      <c r="K48" s="90"/>
      <c r="L48" s="90"/>
      <c r="M48" s="90"/>
      <c r="N48" s="90"/>
      <c r="O48" s="132"/>
      <c r="P48" s="92"/>
      <c r="Q48" s="90"/>
      <c r="R48" s="90"/>
    </row>
    <row r="49" spans="1:18">
      <c r="A49" s="160" t="s">
        <v>76</v>
      </c>
      <c r="B49" s="191">
        <v>2012</v>
      </c>
      <c r="C49" s="92"/>
      <c r="D49" s="191" t="s">
        <v>75</v>
      </c>
      <c r="E49" s="92"/>
      <c r="F49" s="191" t="s">
        <v>74</v>
      </c>
      <c r="G49" s="92"/>
      <c r="H49" s="189" t="s">
        <v>73</v>
      </c>
      <c r="I49" s="92"/>
      <c r="J49" s="191">
        <v>2011</v>
      </c>
      <c r="K49" s="90"/>
      <c r="L49" s="190" t="s">
        <v>74</v>
      </c>
      <c r="M49" s="92"/>
      <c r="N49" s="189" t="s">
        <v>73</v>
      </c>
      <c r="O49" s="94"/>
      <c r="P49" s="92"/>
      <c r="Q49" s="90"/>
      <c r="R49" s="90"/>
    </row>
    <row r="50" spans="1:18">
      <c r="A50" s="96"/>
      <c r="B50" s="133"/>
      <c r="C50" s="129"/>
      <c r="D50" s="133"/>
      <c r="E50" s="129"/>
      <c r="F50" s="133"/>
      <c r="G50" s="129"/>
      <c r="H50" s="133"/>
      <c r="I50" s="129"/>
      <c r="J50" s="133"/>
      <c r="K50" s="129"/>
      <c r="L50" s="133"/>
      <c r="M50" s="129"/>
      <c r="N50" s="133"/>
      <c r="O50" s="97"/>
      <c r="P50" s="96"/>
      <c r="Q50" s="99"/>
      <c r="R50" s="99"/>
    </row>
    <row r="51" spans="1:18">
      <c r="A51" s="100" t="s">
        <v>72</v>
      </c>
      <c r="B51" s="164">
        <v>10886896891</v>
      </c>
      <c r="C51" s="113"/>
      <c r="D51" s="164">
        <v>10818383000</v>
      </c>
      <c r="E51" s="113"/>
      <c r="F51" s="164">
        <v>68513891</v>
      </c>
      <c r="G51" s="113"/>
      <c r="H51" s="114">
        <v>6.3330990407716196E-3</v>
      </c>
      <c r="I51" s="113"/>
      <c r="J51" s="164">
        <v>11029247855</v>
      </c>
      <c r="K51" s="113"/>
      <c r="L51" s="164">
        <v>-142350964</v>
      </c>
      <c r="M51" s="113"/>
      <c r="N51" s="114">
        <v>-1.2906679210719398E-2</v>
      </c>
      <c r="O51" s="134"/>
      <c r="P51" s="96"/>
      <c r="Q51" s="99"/>
      <c r="R51" s="99"/>
    </row>
    <row r="52" spans="1:18">
      <c r="A52" s="100" t="s">
        <v>71</v>
      </c>
      <c r="B52" s="164">
        <v>9129561168</v>
      </c>
      <c r="C52" s="113"/>
      <c r="D52" s="164">
        <v>9512840000</v>
      </c>
      <c r="E52" s="113"/>
      <c r="F52" s="164">
        <v>-383278832</v>
      </c>
      <c r="G52" s="113"/>
      <c r="H52" s="114">
        <v>-4.0290684170027034E-2</v>
      </c>
      <c r="I52" s="113"/>
      <c r="J52" s="164">
        <v>9159709118</v>
      </c>
      <c r="K52" s="113"/>
      <c r="L52" s="164">
        <v>-30147950</v>
      </c>
      <c r="M52" s="113"/>
      <c r="N52" s="114">
        <v>-3.2913654365677859E-3</v>
      </c>
      <c r="O52" s="134"/>
      <c r="P52" s="96"/>
      <c r="Q52" s="99"/>
      <c r="R52" s="99"/>
    </row>
    <row r="53" spans="1:18">
      <c r="A53" s="100" t="s">
        <v>70</v>
      </c>
      <c r="B53" s="164">
        <v>1210234543</v>
      </c>
      <c r="C53" s="113"/>
      <c r="D53" s="164">
        <v>1198095000</v>
      </c>
      <c r="E53" s="113"/>
      <c r="F53" s="164">
        <v>12139543</v>
      </c>
      <c r="G53" s="113"/>
      <c r="H53" s="114">
        <v>1.0132370972251782E-2</v>
      </c>
      <c r="I53" s="113"/>
      <c r="J53" s="164">
        <v>1192708037</v>
      </c>
      <c r="K53" s="113"/>
      <c r="L53" s="164">
        <v>17526506</v>
      </c>
      <c r="M53" s="113"/>
      <c r="N53" s="114">
        <v>1.4694716105111649E-2</v>
      </c>
      <c r="O53" s="134"/>
      <c r="P53" s="96"/>
      <c r="Q53" s="99"/>
      <c r="R53" s="99"/>
    </row>
    <row r="54" spans="1:18">
      <c r="A54" s="100" t="s">
        <v>69</v>
      </c>
      <c r="B54" s="164">
        <v>94049028</v>
      </c>
      <c r="C54" s="113"/>
      <c r="D54" s="164">
        <v>97857000</v>
      </c>
      <c r="E54" s="113"/>
      <c r="F54" s="164">
        <v>-3807972</v>
      </c>
      <c r="G54" s="113"/>
      <c r="H54" s="114">
        <v>-3.8913639289984363E-2</v>
      </c>
      <c r="I54" s="113"/>
      <c r="J54" s="164">
        <v>91371524</v>
      </c>
      <c r="K54" s="113"/>
      <c r="L54" s="164">
        <v>2677504</v>
      </c>
      <c r="M54" s="113"/>
      <c r="N54" s="114">
        <v>2.9303484092046007E-2</v>
      </c>
      <c r="O54" s="134"/>
      <c r="P54" s="219"/>
      <c r="Q54" s="99"/>
      <c r="R54" s="99"/>
    </row>
    <row r="55" spans="1:18">
      <c r="A55" s="100" t="s">
        <v>68</v>
      </c>
      <c r="B55" s="164">
        <v>7612830</v>
      </c>
      <c r="C55" s="136"/>
      <c r="D55" s="164">
        <v>6868000</v>
      </c>
      <c r="E55" s="136"/>
      <c r="F55" s="164">
        <v>744830</v>
      </c>
      <c r="G55" s="136"/>
      <c r="H55" s="114">
        <v>0.10844933022714036</v>
      </c>
      <c r="I55" s="136"/>
      <c r="J55" s="164">
        <v>7729868</v>
      </c>
      <c r="K55" s="136"/>
      <c r="L55" s="164">
        <v>-117038</v>
      </c>
      <c r="M55" s="136"/>
      <c r="N55" s="114">
        <v>-1.5141008876218843E-2</v>
      </c>
      <c r="O55" s="134"/>
      <c r="P55" s="96"/>
      <c r="Q55" s="99"/>
      <c r="R55" s="99"/>
    </row>
    <row r="56" spans="1:18">
      <c r="A56" s="96"/>
      <c r="B56" s="188"/>
      <c r="C56" s="138"/>
      <c r="D56" s="188"/>
      <c r="E56" s="138"/>
      <c r="F56" s="188"/>
      <c r="G56" s="138"/>
      <c r="H56" s="188"/>
      <c r="I56" s="138"/>
      <c r="J56" s="188"/>
      <c r="K56" s="138"/>
      <c r="L56" s="188"/>
      <c r="M56" s="138"/>
      <c r="N56" s="188" t="s">
        <v>61</v>
      </c>
      <c r="O56" s="90"/>
      <c r="P56" s="90"/>
      <c r="Q56" s="90"/>
      <c r="R56" s="90"/>
    </row>
    <row r="57" spans="1:18">
      <c r="A57" s="112" t="s">
        <v>67</v>
      </c>
      <c r="B57" s="164">
        <v>21328354460</v>
      </c>
      <c r="C57" s="113"/>
      <c r="D57" s="164">
        <v>21634043000</v>
      </c>
      <c r="E57" s="113"/>
      <c r="F57" s="164">
        <v>-305688540</v>
      </c>
      <c r="G57" s="113"/>
      <c r="H57" s="114">
        <v>-1.4129977461910378E-2</v>
      </c>
      <c r="I57" s="113"/>
      <c r="J57" s="164">
        <v>21480766402</v>
      </c>
      <c r="K57" s="113"/>
      <c r="L57" s="164">
        <v>-152411942</v>
      </c>
      <c r="M57" s="113"/>
      <c r="N57" s="114">
        <v>-7.0952748681168774E-3</v>
      </c>
      <c r="O57" s="134"/>
      <c r="P57" s="96"/>
      <c r="Q57" s="99"/>
      <c r="R57" s="99"/>
    </row>
    <row r="58" spans="1:18">
      <c r="A58" s="100" t="s">
        <v>66</v>
      </c>
      <c r="B58" s="164">
        <v>1651448</v>
      </c>
      <c r="C58" s="136"/>
      <c r="D58" s="164">
        <v>2541000</v>
      </c>
      <c r="E58" s="136"/>
      <c r="F58" s="164">
        <v>-889552</v>
      </c>
      <c r="G58" s="136"/>
      <c r="H58" s="114" t="s">
        <v>62</v>
      </c>
      <c r="I58" s="136"/>
      <c r="J58" s="164">
        <v>-10969077</v>
      </c>
      <c r="K58" s="136"/>
      <c r="L58" s="164">
        <v>12620525</v>
      </c>
      <c r="M58" s="113"/>
      <c r="N58" s="103" t="s">
        <v>62</v>
      </c>
      <c r="O58" s="139"/>
      <c r="P58" s="96"/>
      <c r="Q58" s="99"/>
      <c r="R58" s="99"/>
    </row>
    <row r="59" spans="1:18">
      <c r="A59" s="99"/>
      <c r="B59" s="188"/>
      <c r="C59" s="138"/>
      <c r="D59" s="188"/>
      <c r="E59" s="138"/>
      <c r="F59" s="188"/>
      <c r="G59" s="138"/>
      <c r="H59" s="188"/>
      <c r="I59" s="138"/>
      <c r="J59" s="188"/>
      <c r="K59" s="138"/>
      <c r="L59" s="188"/>
      <c r="M59" s="138"/>
      <c r="N59" s="188" t="s">
        <v>61</v>
      </c>
      <c r="O59" s="90"/>
      <c r="P59" s="90"/>
      <c r="Q59" s="90"/>
      <c r="R59" s="90"/>
    </row>
    <row r="60" spans="1:18">
      <c r="A60" s="112" t="s">
        <v>65</v>
      </c>
      <c r="B60" s="164">
        <v>21330005908</v>
      </c>
      <c r="C60" s="113"/>
      <c r="D60" s="164">
        <v>21636584000</v>
      </c>
      <c r="E60" s="113"/>
      <c r="F60" s="164">
        <v>-306578092</v>
      </c>
      <c r="G60" s="113"/>
      <c r="H60" s="114">
        <v>-1.4169431366799861E-2</v>
      </c>
      <c r="I60" s="113"/>
      <c r="J60" s="164">
        <v>21469797325</v>
      </c>
      <c r="K60" s="113"/>
      <c r="L60" s="164">
        <v>-139791417</v>
      </c>
      <c r="M60" s="113"/>
      <c r="N60" s="114">
        <v>-6.5110729684077261E-3</v>
      </c>
      <c r="O60" s="134"/>
      <c r="P60" s="99"/>
      <c r="Q60" s="99"/>
      <c r="R60" s="99"/>
    </row>
    <row r="61" spans="1:18">
      <c r="A61" s="100" t="s">
        <v>64</v>
      </c>
      <c r="B61" s="164">
        <v>1939529769</v>
      </c>
      <c r="C61" s="136"/>
      <c r="D61" s="164">
        <v>1980743000</v>
      </c>
      <c r="E61" s="136"/>
      <c r="F61" s="164">
        <v>-41213231</v>
      </c>
      <c r="G61" s="136"/>
      <c r="H61" s="114">
        <v>-2.0806955268805695E-2</v>
      </c>
      <c r="I61" s="136"/>
      <c r="J61" s="164">
        <v>1942031268</v>
      </c>
      <c r="K61" s="136"/>
      <c r="L61" s="164">
        <v>-2501499</v>
      </c>
      <c r="M61" s="136"/>
      <c r="N61" s="114">
        <v>-1.2880837920679659E-3</v>
      </c>
      <c r="O61" s="134"/>
      <c r="P61" s="96"/>
      <c r="Q61" s="99"/>
      <c r="R61" s="99"/>
    </row>
    <row r="62" spans="1:18">
      <c r="A62" s="100" t="s">
        <v>63</v>
      </c>
      <c r="B62" s="164">
        <v>1767371000</v>
      </c>
      <c r="C62" s="136"/>
      <c r="D62" s="164">
        <v>849837132</v>
      </c>
      <c r="E62" s="136"/>
      <c r="F62" s="164">
        <v>917533868</v>
      </c>
      <c r="G62" s="136"/>
      <c r="H62" s="114" t="s">
        <v>62</v>
      </c>
      <c r="I62" s="136"/>
      <c r="J62" s="164">
        <v>2295236000</v>
      </c>
      <c r="K62" s="136"/>
      <c r="L62" s="164">
        <v>-527865000</v>
      </c>
      <c r="M62" s="136"/>
      <c r="N62" s="114">
        <v>-0.22998288629143146</v>
      </c>
      <c r="O62" s="134"/>
      <c r="P62" s="96"/>
      <c r="Q62" s="99"/>
      <c r="R62" s="99"/>
    </row>
    <row r="63" spans="1:18">
      <c r="A63" s="90"/>
      <c r="B63" s="187"/>
      <c r="C63" s="113"/>
      <c r="D63" s="187"/>
      <c r="E63" s="113"/>
      <c r="F63" s="187"/>
      <c r="G63" s="113"/>
      <c r="H63" s="187"/>
      <c r="I63" s="113"/>
      <c r="J63" s="187"/>
      <c r="K63" s="113"/>
      <c r="L63" s="187"/>
      <c r="M63" s="113"/>
      <c r="N63" s="187" t="s">
        <v>61</v>
      </c>
      <c r="O63" s="90"/>
      <c r="P63" s="90"/>
      <c r="Q63" s="90"/>
      <c r="R63" s="90"/>
    </row>
    <row r="64" spans="1:18" ht="15" thickBot="1">
      <c r="A64" s="112" t="s">
        <v>60</v>
      </c>
      <c r="B64" s="165">
        <v>25036906677</v>
      </c>
      <c r="C64" s="113"/>
      <c r="D64" s="165">
        <v>24467164132</v>
      </c>
      <c r="E64" s="113"/>
      <c r="F64" s="165">
        <v>569742545</v>
      </c>
      <c r="G64" s="113"/>
      <c r="H64" s="125">
        <v>2.3286006581156978E-2</v>
      </c>
      <c r="I64" s="113"/>
      <c r="J64" s="165">
        <v>25707064593</v>
      </c>
      <c r="K64" s="113"/>
      <c r="L64" s="165">
        <v>-670157916</v>
      </c>
      <c r="M64" s="113"/>
      <c r="N64" s="125">
        <v>-2.6069017470881646E-2</v>
      </c>
      <c r="O64" s="134"/>
      <c r="P64" s="99"/>
      <c r="Q64" s="99"/>
      <c r="R64" s="99"/>
    </row>
    <row r="65" spans="1:18" ht="15" thickTop="1">
      <c r="A65" s="92"/>
      <c r="B65" s="141"/>
      <c r="C65" s="142"/>
      <c r="D65" s="141"/>
      <c r="E65" s="142"/>
      <c r="F65" s="141"/>
      <c r="G65" s="143"/>
      <c r="H65" s="141"/>
      <c r="I65" s="142"/>
      <c r="J65" s="141"/>
      <c r="K65" s="142"/>
      <c r="L65" s="141"/>
      <c r="M65" s="142"/>
      <c r="N65" s="141"/>
      <c r="O65" s="162"/>
      <c r="P65" s="150"/>
      <c r="Q65" s="150"/>
      <c r="R65" s="150"/>
    </row>
    <row r="66" spans="1:18">
      <c r="A66" s="96" t="s">
        <v>59</v>
      </c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96"/>
      <c r="Q66" s="96"/>
      <c r="R66" s="96"/>
    </row>
    <row r="67" spans="1:18">
      <c r="A67" s="96" t="s">
        <v>184</v>
      </c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</row>
    <row r="68" spans="1:18">
      <c r="A68" s="96" t="s">
        <v>185</v>
      </c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</row>
    <row r="69" spans="1:18">
      <c r="A69" s="96" t="s">
        <v>186</v>
      </c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6"/>
      <c r="Q69" s="96"/>
      <c r="R69" s="96"/>
    </row>
    <row r="70" spans="1:18">
      <c r="A70" s="96" t="s">
        <v>187</v>
      </c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6"/>
      <c r="Q70" s="96"/>
      <c r="R70" s="96"/>
    </row>
    <row r="71" spans="1:18">
      <c r="A71" s="96" t="s">
        <v>96</v>
      </c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6"/>
      <c r="Q71" s="96"/>
      <c r="R71" s="96"/>
    </row>
    <row r="72" spans="1:18">
      <c r="A72" s="96" t="s">
        <v>156</v>
      </c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  <c r="P72" s="96"/>
      <c r="Q72" s="96"/>
      <c r="R72" s="96"/>
    </row>
  </sheetData>
  <conditionalFormatting sqref="B66:R72">
    <cfRule type="expression" dxfId="7" priority="1" stopIfTrue="1">
      <formula>IF(VALUE(TRIM(MID($AA66,41,LEN($AA66)-40)))&gt;=9999,TRUE,FALSE)</formula>
    </cfRule>
  </conditionalFormatting>
  <conditionalFormatting sqref="A66:A72">
    <cfRule type="expression" dxfId="6" priority="2" stopIfTrue="1">
      <formula>IF(VALUE(TRIM(MID($AA66,41,LEN($AA66)-40)))&gt;=9999,TRUE,FALSE)</formula>
    </cfRule>
  </conditionalFormatting>
  <conditionalFormatting sqref="H26:H30 N26:N30">
    <cfRule type="expression" dxfId="5" priority="3" stopIfTrue="1">
      <formula>IF(ABS(H$33-H$32)&gt;0.001,TRUE,FALSE)</formula>
    </cfRule>
  </conditionalFormatting>
  <conditionalFormatting sqref="J26:J30 F26:F30 D26:D30 L26:L30 B26:B30">
    <cfRule type="expression" dxfId="4" priority="4" stopIfTrue="1">
      <formula>IF(ABS(B$32-B$33)&gt;0.01,TRUE,FALSE)</formula>
    </cfRule>
  </conditionalFormatting>
  <conditionalFormatting sqref="B31 D31 F31 J31 L31">
    <cfRule type="expression" dxfId="3" priority="5" stopIfTrue="1">
      <formula>IF(ABS(B$32-B$33)&gt;0.01,TRUE,FALSE)</formula>
    </cfRule>
    <cfRule type="expression" dxfId="2" priority="6" stopIfTrue="1">
      <formula>AND(IF(ABS(B$32-B$33)&gt;0.01,FALSE,TRUE),$X31="",$X32="hide")</formula>
    </cfRule>
  </conditionalFormatting>
  <conditionalFormatting sqref="H31 N31">
    <cfRule type="expression" dxfId="1" priority="7" stopIfTrue="1">
      <formula>IF(ABS(H$32-H$33)&gt;0.01,TRUE,FALSE)</formula>
    </cfRule>
    <cfRule type="expression" dxfId="0" priority="8" stopIfTrue="1">
      <formula>AND($X31="",$X32="hide")</formula>
    </cfRule>
  </conditionalFormatting>
  <pageMargins left="0.7" right="0.7" top="0.75" bottom="0.75" header="0.3" footer="0.3"/>
  <pageSetup scale="4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S61"/>
  <sheetViews>
    <sheetView workbookViewId="0">
      <selection activeCell="B16" sqref="B16"/>
    </sheetView>
  </sheetViews>
  <sheetFormatPr defaultColWidth="9.109375" defaultRowHeight="13.2"/>
  <cols>
    <col min="1" max="1" width="41.88671875" style="225" customWidth="1"/>
    <col min="2" max="2" width="17.44140625" style="225" customWidth="1"/>
    <col min="3" max="3" width="2.33203125" style="225" customWidth="1"/>
    <col min="4" max="4" width="17.109375" style="225" hidden="1" customWidth="1"/>
    <col min="5" max="5" width="0.6640625" style="225" hidden="1" customWidth="1"/>
    <col min="6" max="6" width="16.109375" style="225" hidden="1" customWidth="1"/>
    <col min="7" max="7" width="0.6640625" style="225" hidden="1" customWidth="1"/>
    <col min="8" max="8" width="7.6640625" style="225" hidden="1" customWidth="1"/>
    <col min="9" max="9" width="0.6640625" style="225" hidden="1" customWidth="1"/>
    <col min="10" max="10" width="17.44140625" style="225" bestFit="1" customWidth="1"/>
    <col min="11" max="11" width="0.6640625" style="225" customWidth="1"/>
    <col min="12" max="12" width="15.5546875" style="225" bestFit="1" customWidth="1"/>
    <col min="13" max="13" width="0.6640625" style="225" customWidth="1"/>
    <col min="14" max="14" width="7.6640625" style="225" bestFit="1" customWidth="1"/>
    <col min="15" max="15" width="0.6640625" style="225" customWidth="1"/>
    <col min="16" max="16" width="7.6640625" style="225" customWidth="1"/>
    <col min="17" max="17" width="9.109375" style="225" hidden="1" customWidth="1"/>
    <col min="18" max="18" width="7.88671875" style="225" customWidth="1"/>
    <col min="19" max="19" width="16.5546875" style="225" bestFit="1" customWidth="1"/>
    <col min="20" max="16384" width="9.109375" style="225"/>
  </cols>
  <sheetData>
    <row r="1" spans="1:18" ht="13.8">
      <c r="A1" s="144" t="s">
        <v>30</v>
      </c>
      <c r="B1" s="144"/>
      <c r="C1" s="144"/>
      <c r="D1" s="86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</row>
    <row r="2" spans="1:18" ht="13.8">
      <c r="A2" s="144" t="s">
        <v>89</v>
      </c>
      <c r="B2" s="144"/>
      <c r="C2" s="144"/>
      <c r="D2" s="86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</row>
    <row r="3" spans="1:18" ht="13.8">
      <c r="A3" s="144" t="s">
        <v>188</v>
      </c>
      <c r="B3" s="144"/>
      <c r="C3" s="144"/>
      <c r="D3" s="86"/>
      <c r="E3" s="144"/>
      <c r="F3" s="144"/>
      <c r="G3" s="145"/>
      <c r="H3" s="144"/>
      <c r="I3" s="144"/>
      <c r="J3" s="144"/>
      <c r="K3" s="144"/>
      <c r="L3" s="144"/>
      <c r="M3" s="144"/>
      <c r="N3" s="144"/>
      <c r="O3" s="144"/>
      <c r="P3" s="146"/>
      <c r="Q3" s="144"/>
      <c r="R3" s="144"/>
    </row>
    <row r="4" spans="1:18">
      <c r="A4" s="147" t="s">
        <v>88</v>
      </c>
      <c r="B4" s="148"/>
      <c r="C4" s="148"/>
      <c r="D4" s="87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</row>
    <row r="5" spans="1:18">
      <c r="A5" s="88" t="s">
        <v>61</v>
      </c>
      <c r="B5" s="149"/>
      <c r="C5" s="149"/>
      <c r="D5" s="89"/>
      <c r="E5" s="149"/>
      <c r="F5" s="150"/>
      <c r="G5" s="150"/>
      <c r="H5" s="150"/>
      <c r="I5" s="150"/>
      <c r="J5" s="150"/>
      <c r="K5" s="149"/>
      <c r="L5" s="149"/>
      <c r="M5" s="149"/>
      <c r="N5" s="149"/>
      <c r="O5" s="149"/>
      <c r="P5" s="149"/>
      <c r="Q5" s="149"/>
      <c r="R5" s="149"/>
    </row>
    <row r="6" spans="1:18">
      <c r="A6" s="91" t="s">
        <v>61</v>
      </c>
      <c r="B6" s="92"/>
      <c r="C6" s="92"/>
      <c r="D6" s="92"/>
      <c r="E6" s="92"/>
      <c r="F6" s="192" t="s">
        <v>78</v>
      </c>
      <c r="G6" s="192"/>
      <c r="H6" s="192"/>
      <c r="I6" s="92"/>
      <c r="J6" s="92"/>
      <c r="K6" s="90"/>
      <c r="L6" s="192" t="s">
        <v>102</v>
      </c>
      <c r="M6" s="192"/>
      <c r="N6" s="192"/>
      <c r="O6" s="70"/>
      <c r="P6" s="201" t="s">
        <v>99</v>
      </c>
      <c r="Q6" s="200"/>
      <c r="R6" s="200"/>
    </row>
    <row r="7" spans="1:18">
      <c r="A7" s="93"/>
      <c r="B7" s="94" t="s">
        <v>77</v>
      </c>
      <c r="C7" s="92"/>
      <c r="D7" s="95"/>
      <c r="E7" s="93"/>
      <c r="F7" s="90"/>
      <c r="G7" s="90"/>
      <c r="H7" s="90"/>
      <c r="I7" s="92"/>
      <c r="J7" s="94" t="s">
        <v>77</v>
      </c>
      <c r="K7" s="90"/>
      <c r="L7" s="90"/>
      <c r="M7" s="90"/>
      <c r="N7" s="90"/>
      <c r="O7" s="90"/>
      <c r="P7" s="90"/>
      <c r="Q7" s="71"/>
      <c r="R7" s="90"/>
    </row>
    <row r="8" spans="1:18" ht="13.2" hidden="1" customHeight="1">
      <c r="A8" s="93"/>
      <c r="B8" s="93"/>
      <c r="C8" s="92"/>
      <c r="D8" s="93"/>
      <c r="E8" s="93"/>
      <c r="F8" s="72"/>
      <c r="G8" s="73"/>
      <c r="H8" s="90"/>
      <c r="I8" s="92"/>
      <c r="J8" s="93"/>
      <c r="K8" s="74"/>
      <c r="L8" s="73"/>
      <c r="M8" s="70"/>
      <c r="N8" s="74"/>
      <c r="O8" s="70"/>
      <c r="P8" s="73"/>
      <c r="Q8" s="75"/>
      <c r="R8" s="74"/>
    </row>
    <row r="9" spans="1:18" ht="12.75" customHeight="1">
      <c r="A9" s="76" t="s">
        <v>86</v>
      </c>
      <c r="B9" s="191">
        <v>2013</v>
      </c>
      <c r="C9" s="92"/>
      <c r="D9" s="190" t="s">
        <v>75</v>
      </c>
      <c r="E9" s="92"/>
      <c r="F9" s="190" t="s">
        <v>74</v>
      </c>
      <c r="G9" s="92"/>
      <c r="H9" s="189" t="s">
        <v>73</v>
      </c>
      <c r="I9" s="92"/>
      <c r="J9" s="191">
        <v>2012</v>
      </c>
      <c r="K9" s="90"/>
      <c r="L9" s="190" t="s">
        <v>74</v>
      </c>
      <c r="M9" s="92"/>
      <c r="N9" s="189" t="s">
        <v>73</v>
      </c>
      <c r="O9" s="72"/>
      <c r="P9" s="191">
        <v>2013</v>
      </c>
      <c r="Q9" s="190" t="s">
        <v>75</v>
      </c>
      <c r="R9" s="191">
        <v>2012</v>
      </c>
    </row>
    <row r="10" spans="1:18" ht="6.6" customHeight="1">
      <c r="A10" s="96"/>
      <c r="B10" s="97"/>
      <c r="C10" s="96"/>
      <c r="D10" s="97"/>
      <c r="E10" s="96"/>
      <c r="F10" s="97"/>
      <c r="G10" s="96"/>
      <c r="H10" s="98"/>
      <c r="I10" s="96"/>
      <c r="J10" s="97"/>
      <c r="K10" s="99"/>
      <c r="L10" s="97"/>
      <c r="M10" s="96"/>
      <c r="N10" s="98"/>
      <c r="O10" s="97"/>
      <c r="P10" s="97"/>
      <c r="Q10" s="97"/>
      <c r="R10" s="97"/>
    </row>
    <row r="11" spans="1:18">
      <c r="A11" s="100" t="s">
        <v>72</v>
      </c>
      <c r="B11" s="101">
        <v>1114825903.49</v>
      </c>
      <c r="C11" s="101"/>
      <c r="D11" s="101">
        <v>1137476000</v>
      </c>
      <c r="E11" s="101"/>
      <c r="F11" s="101">
        <f>B11-D11</f>
        <v>-22650096.50999999</v>
      </c>
      <c r="G11" s="102"/>
      <c r="H11" s="103">
        <f>IF(D11=0,"n/a",IF(AND(F11/D11&lt;1,F11/D11&gt;-1),F11/D11,"n/a"))</f>
        <v>-1.9912592889871954E-2</v>
      </c>
      <c r="I11" s="104"/>
      <c r="J11" s="101">
        <v>1126374306.48</v>
      </c>
      <c r="K11" s="101"/>
      <c r="L11" s="101">
        <f>B11-J11</f>
        <v>-11548402.99000001</v>
      </c>
      <c r="M11" s="104"/>
      <c r="N11" s="103">
        <f>IF(J11=0,"n/a",IF(AND(L11/J11&lt;1,L11/J11&gt;-1),L11/J11,"n/a"))</f>
        <v>-1.0252722317583391E-2</v>
      </c>
      <c r="O11" s="105"/>
      <c r="P11" s="82">
        <f>IF(B47=0,"n/a",B11/B47)</f>
        <v>0.1040827075716462</v>
      </c>
      <c r="Q11" s="84">
        <f>IF(D47=0,"n/a",D11/D47)</f>
        <v>0.1058345418109691</v>
      </c>
      <c r="R11" s="84">
        <f>IF(J47=0,"n/a",J11/J47)</f>
        <v>0.10346146543943197</v>
      </c>
    </row>
    <row r="12" spans="1:18">
      <c r="A12" s="100" t="s">
        <v>71</v>
      </c>
      <c r="B12" s="106">
        <v>849293149.13999999</v>
      </c>
      <c r="C12" s="106"/>
      <c r="D12" s="106">
        <v>890125000</v>
      </c>
      <c r="E12" s="106"/>
      <c r="F12" s="106">
        <f>B12-D12</f>
        <v>-40831850.860000014</v>
      </c>
      <c r="G12" s="106"/>
      <c r="H12" s="103">
        <f>IF(D12=0,"n/a",IF(AND(F12/D12&lt;1,F12/D12&gt;-1),F12/D12,"n/a"))</f>
        <v>-4.5872041409914355E-2</v>
      </c>
      <c r="I12" s="106"/>
      <c r="J12" s="106">
        <v>854121625.96000004</v>
      </c>
      <c r="K12" s="106"/>
      <c r="L12" s="106">
        <f>B12-J12</f>
        <v>-4828476.8200000525</v>
      </c>
      <c r="M12" s="106"/>
      <c r="N12" s="103">
        <f>IF(J12=0,"n/a",IF(AND(L12/J12&lt;1,L12/J12&gt;-1),L12/J12,"n/a"))</f>
        <v>-5.65314900506474E-3</v>
      </c>
      <c r="O12" s="105"/>
      <c r="P12" s="83">
        <f>IF(B48=0,"n/a",B12/B48)</f>
        <v>9.3839375793286162E-2</v>
      </c>
      <c r="Q12" s="85">
        <f>IF(D48=0,"n/a",D12/D48)</f>
        <v>9.5400355139577911E-2</v>
      </c>
      <c r="R12" s="85">
        <f>IF(J48=0,"n/a",J12/J48)</f>
        <v>9.3555605822191454E-2</v>
      </c>
    </row>
    <row r="13" spans="1:18">
      <c r="A13" s="100" t="s">
        <v>70</v>
      </c>
      <c r="B13" s="106">
        <v>106323110.95999999</v>
      </c>
      <c r="C13" s="106"/>
      <c r="D13" s="106">
        <v>113309000</v>
      </c>
      <c r="E13" s="106"/>
      <c r="F13" s="106">
        <f>B13-D13</f>
        <v>-6985889.0400000066</v>
      </c>
      <c r="G13" s="106"/>
      <c r="H13" s="103">
        <f>IF(D13=0,"n/a",IF(AND(F13/D13&lt;1,F13/D13&gt;-1),F13/D13,"n/a"))</f>
        <v>-6.1653434766876472E-2</v>
      </c>
      <c r="I13" s="106"/>
      <c r="J13" s="106">
        <v>108688098.27</v>
      </c>
      <c r="K13" s="106"/>
      <c r="L13" s="106">
        <f>B13-J13</f>
        <v>-2364987.3100000024</v>
      </c>
      <c r="M13" s="106"/>
      <c r="N13" s="103">
        <f>IF(J13=0,"n/a",IF(AND(L13/J13&lt;1,L13/J13&gt;-1),L13/J13,"n/a"))</f>
        <v>-2.175939544111781E-2</v>
      </c>
      <c r="O13" s="105"/>
      <c r="P13" s="83">
        <f>IF(B49=0,"n/a",B13/B49)</f>
        <v>8.9731518942992139E-2</v>
      </c>
      <c r="Q13" s="85">
        <f>IF(D49=0,"n/a",D13/D49)</f>
        <v>9.1486829526663913E-2</v>
      </c>
      <c r="R13" s="85">
        <f>IF(J49=0,"n/a",J13/J49)</f>
        <v>8.980746659028703E-2</v>
      </c>
    </row>
    <row r="14" spans="1:18">
      <c r="A14" s="100" t="s">
        <v>69</v>
      </c>
      <c r="B14" s="106">
        <v>18656413.309999999</v>
      </c>
      <c r="C14" s="106"/>
      <c r="D14" s="106">
        <v>17606000</v>
      </c>
      <c r="E14" s="106"/>
      <c r="F14" s="106">
        <f>B14-D14</f>
        <v>1050413.3099999987</v>
      </c>
      <c r="G14" s="106"/>
      <c r="H14" s="103">
        <f>IF(D14=0,"n/a",IF(AND(F14/D14&lt;1,F14/D14&gt;-1),F14/D14,"n/a"))</f>
        <v>5.9662235033511229E-2</v>
      </c>
      <c r="I14" s="106"/>
      <c r="J14" s="106">
        <v>18767503.390000001</v>
      </c>
      <c r="K14" s="106"/>
      <c r="L14" s="106">
        <f>B14-J14</f>
        <v>-111090.08000000194</v>
      </c>
      <c r="M14" s="106"/>
      <c r="N14" s="103">
        <f>IF(J14=0,"n/a",IF(AND(L14/J14&lt;1,L14/J14&gt;-1),L14/J14,"n/a"))</f>
        <v>-5.9192785364938164E-3</v>
      </c>
      <c r="O14" s="105"/>
      <c r="P14" s="83">
        <f>IF(B50=0,"n/a",B14/B50)</f>
        <v>0.20458806453885364</v>
      </c>
      <c r="Q14" s="85">
        <f>IF(D50=0,"n/a",D14/D50)</f>
        <v>0.1844738524083446</v>
      </c>
      <c r="R14" s="85">
        <f>IF(J50=0,"n/a",J14/J50)</f>
        <v>0.19955021181554075</v>
      </c>
    </row>
    <row r="15" spans="1:18">
      <c r="A15" s="100" t="s">
        <v>68</v>
      </c>
      <c r="B15" s="106">
        <v>352508.76</v>
      </c>
      <c r="C15" s="107" t="s">
        <v>193</v>
      </c>
      <c r="D15" s="106">
        <v>390000</v>
      </c>
      <c r="E15" s="107"/>
      <c r="F15" s="106">
        <f>B15-D15</f>
        <v>-37491.239999999991</v>
      </c>
      <c r="G15" s="107"/>
      <c r="H15" s="103">
        <f>IF(D15=0,"n/a",IF(AND(F15/D15&lt;1,F15/D15&gt;-1),F15/D15,"n/a"))</f>
        <v>-9.6131384615384591E-2</v>
      </c>
      <c r="I15" s="107"/>
      <c r="J15" s="106">
        <v>362343.44</v>
      </c>
      <c r="K15" s="107"/>
      <c r="L15" s="106">
        <f>B15-J15</f>
        <v>-9834.679999999993</v>
      </c>
      <c r="M15" s="107"/>
      <c r="N15" s="103">
        <f>IF(J15=0,"n/a",IF(AND(L15/J15&lt;1,L15/J15&gt;-1),L15/J15,"n/a"))</f>
        <v>-2.7141874018748603E-2</v>
      </c>
      <c r="O15" s="108"/>
      <c r="P15" s="83">
        <f>IF(B51=0,"n/a",B15/B51)</f>
        <v>4.779168063098093E-2</v>
      </c>
      <c r="Q15" s="85">
        <f>IF(D51=0,"n/a",D15/D51)</f>
        <v>5.2709825652115148E-2</v>
      </c>
      <c r="R15" s="85">
        <f>IF(J51=0,"n/a",J15/J51)</f>
        <v>4.759641815198816E-2</v>
      </c>
    </row>
    <row r="16" spans="1:18" ht="8.4" customHeight="1">
      <c r="A16" s="96"/>
      <c r="B16" s="109"/>
      <c r="C16" s="106"/>
      <c r="D16" s="109"/>
      <c r="E16" s="106"/>
      <c r="F16" s="109"/>
      <c r="G16" s="106"/>
      <c r="H16" s="110" t="s">
        <v>61</v>
      </c>
      <c r="I16" s="106"/>
      <c r="J16" s="109"/>
      <c r="K16" s="106"/>
      <c r="L16" s="109"/>
      <c r="M16" s="106"/>
      <c r="N16" s="110" t="s">
        <v>61</v>
      </c>
      <c r="O16" s="105"/>
      <c r="P16" s="111"/>
      <c r="Q16" s="111" t="s">
        <v>85</v>
      </c>
      <c r="R16" s="111" t="s">
        <v>85</v>
      </c>
    </row>
    <row r="17" spans="1:18">
      <c r="A17" s="112" t="s">
        <v>67</v>
      </c>
      <c r="B17" s="106">
        <f>SUM(B11:B15)</f>
        <v>2089451085.6600001</v>
      </c>
      <c r="C17" s="106"/>
      <c r="D17" s="106">
        <f>SUM(D11:D15)</f>
        <v>2158906000</v>
      </c>
      <c r="E17" s="106"/>
      <c r="F17" s="106">
        <f>SUM(F11:F15)</f>
        <v>-69454914.340000004</v>
      </c>
      <c r="G17" s="106"/>
      <c r="H17" s="114">
        <f>IF(D17=0,"n/a",IF(AND(F17/D17&lt;1,F17/D17&gt;-1),F17/D17,"n/a"))</f>
        <v>-3.2171347126739192E-2</v>
      </c>
      <c r="I17" s="106"/>
      <c r="J17" s="106">
        <f>SUM(J11:J15)</f>
        <v>2108313877.5400002</v>
      </c>
      <c r="K17" s="106"/>
      <c r="L17" s="106">
        <f>SUM(L11:L15)</f>
        <v>-18862791.880000066</v>
      </c>
      <c r="M17" s="106"/>
      <c r="N17" s="114">
        <f>IF(J17=0,"n/a",IF(AND(L17/J17&lt;1,L17/J17&gt;-1),L17/J17,"n/a"))</f>
        <v>-8.946861319344605E-3</v>
      </c>
      <c r="O17" s="105"/>
      <c r="P17" s="83">
        <f>IF(B53=0,"n/a",B17/B53)</f>
        <v>9.928525145589942E-2</v>
      </c>
      <c r="Q17" s="85">
        <f>IF(D53=0,"n/a",D17/D53)</f>
        <v>0.10079178451897769</v>
      </c>
      <c r="R17" s="85">
        <f>IF(J53=0,"n/a",J17/J53)</f>
        <v>9.885028315253809E-2</v>
      </c>
    </row>
    <row r="18" spans="1:18">
      <c r="A18" s="100" t="s">
        <v>66</v>
      </c>
      <c r="B18" s="194">
        <v>-3634155.79</v>
      </c>
      <c r="C18" s="107"/>
      <c r="D18" s="194">
        <v>2403000</v>
      </c>
      <c r="E18" s="107"/>
      <c r="F18" s="194">
        <f>B18-D18</f>
        <v>-6037155.79</v>
      </c>
      <c r="G18" s="107"/>
      <c r="H18" s="103" t="str">
        <f>IF(D18=0,"n/a",IF(AND(F18/D18&lt;1,F18/D18&gt;-1),F18/D18,"n/a"))</f>
        <v>n/a</v>
      </c>
      <c r="I18" s="107"/>
      <c r="J18" s="194">
        <v>3785497</v>
      </c>
      <c r="K18" s="107"/>
      <c r="L18" s="194">
        <f>B18-J18</f>
        <v>-7419652.79</v>
      </c>
      <c r="M18" s="107"/>
      <c r="N18" s="103" t="str">
        <f>IF(J18=0,"n/a",IF(AND(L18/J18&lt;1,L18/J18&gt;-1),L18/J18,"n/a"))</f>
        <v>n/a</v>
      </c>
      <c r="O18" s="108"/>
      <c r="P18" s="196">
        <f>IF(B54=0,"n/a",B18/B54)</f>
        <v>0.13209014385753323</v>
      </c>
      <c r="Q18" s="196">
        <f>IF(D54=0,"n/a",D18/D54)</f>
        <v>0.44524735964424678</v>
      </c>
      <c r="R18" s="196">
        <f>IF(J54=0,"n/a",J18/J54)</f>
        <v>2.2922291555274139</v>
      </c>
    </row>
    <row r="19" spans="1:18" ht="6" customHeight="1">
      <c r="A19" s="99"/>
      <c r="B19" s="115"/>
      <c r="C19" s="115"/>
      <c r="D19" s="115"/>
      <c r="E19" s="115"/>
      <c r="F19" s="115"/>
      <c r="G19" s="115"/>
      <c r="H19" s="116" t="s">
        <v>61</v>
      </c>
      <c r="I19" s="117"/>
      <c r="J19" s="115"/>
      <c r="K19" s="115"/>
      <c r="L19" s="115"/>
      <c r="M19" s="115"/>
      <c r="N19" s="116" t="s">
        <v>61</v>
      </c>
      <c r="O19" s="118"/>
      <c r="P19" s="119"/>
      <c r="Q19" s="119"/>
      <c r="R19" s="119"/>
    </row>
    <row r="20" spans="1:18">
      <c r="A20" s="112" t="s">
        <v>65</v>
      </c>
      <c r="B20" s="106">
        <f>SUM(B17:B18)</f>
        <v>2085816929.8700001</v>
      </c>
      <c r="C20" s="107" t="s">
        <v>191</v>
      </c>
      <c r="D20" s="106">
        <f>SUM(D17:D18)</f>
        <v>2161309000</v>
      </c>
      <c r="E20" s="106"/>
      <c r="F20" s="106">
        <f>SUM(F17:F18)</f>
        <v>-75492070.13000001</v>
      </c>
      <c r="G20" s="106"/>
      <c r="H20" s="114">
        <f>IF(D20=0,"n/a",IF(AND(F20/D20&lt;1,F20/D20&gt;-1),F20/D20,"n/a"))</f>
        <v>-3.4928864928615022E-2</v>
      </c>
      <c r="I20" s="106"/>
      <c r="J20" s="106">
        <f>SUM(J17:J18)</f>
        <v>2112099374.5400002</v>
      </c>
      <c r="K20" s="106"/>
      <c r="L20" s="106">
        <f>SUM(L17:L18)</f>
        <v>-26282444.670000065</v>
      </c>
      <c r="M20" s="106"/>
      <c r="N20" s="114">
        <f>IF(J20=0,"n/a",IF(AND(L20/J20&lt;1,L20/J20&gt;-1),L20/J20,"n/a"))</f>
        <v>-1.2443753824662814E-2</v>
      </c>
      <c r="O20" s="105"/>
      <c r="P20" s="83">
        <f>IF(B56=0,"n/a",B20/B56)</f>
        <v>9.9242308452548639E-2</v>
      </c>
      <c r="Q20" s="85">
        <f>IF(D56=0,"n/a",D20/D56)</f>
        <v>0.10087855412457518</v>
      </c>
      <c r="R20" s="85">
        <f>IF(J56=0,"n/a",J20/J56)</f>
        <v>9.9020102651145733E-2</v>
      </c>
    </row>
    <row r="21" spans="1:18">
      <c r="A21" s="100" t="s">
        <v>64</v>
      </c>
      <c r="B21" s="106">
        <v>8153872.2599999998</v>
      </c>
      <c r="C21" s="107" t="s">
        <v>192</v>
      </c>
      <c r="D21" s="106">
        <v>10831000</v>
      </c>
      <c r="E21" s="106"/>
      <c r="F21" s="106">
        <f>B21-D21</f>
        <v>-2677127.7400000002</v>
      </c>
      <c r="G21" s="106"/>
      <c r="H21" s="114">
        <f>IF(D21=0,"n/a",IF(AND(F21/D21&lt;1,F21/D21&gt;-1),F21/D21,"n/a"))</f>
        <v>-0.24717272089373099</v>
      </c>
      <c r="I21" s="106"/>
      <c r="J21" s="106">
        <v>10218770.539999999</v>
      </c>
      <c r="K21" s="106"/>
      <c r="L21" s="106">
        <f>B21-J21</f>
        <v>-2064898.2799999993</v>
      </c>
      <c r="M21" s="106"/>
      <c r="N21" s="114">
        <f>IF(J21=0,"n/a",IF(AND(L21/J21&lt;1,L21/J21&gt;-1),L21/J21,"n/a"))</f>
        <v>-0.20206915028742778</v>
      </c>
      <c r="O21" s="108"/>
      <c r="P21" s="85">
        <f>IF(B57=0,"n/a",B21/B57)</f>
        <v>3.938566498688306E-3</v>
      </c>
      <c r="Q21" s="85">
        <f>IF(D57=0,"n/a",D21/D57)</f>
        <v>5.3535566725206006E-3</v>
      </c>
      <c r="R21" s="85">
        <f>IF(J57=0,"n/a",J21/J57)</f>
        <v>5.2686845560863359E-3</v>
      </c>
    </row>
    <row r="22" spans="1:18">
      <c r="A22" s="100" t="s">
        <v>63</v>
      </c>
      <c r="B22" s="106">
        <v>29723813.52</v>
      </c>
      <c r="C22" s="106"/>
      <c r="D22" s="106">
        <v>34133623</v>
      </c>
      <c r="E22" s="106"/>
      <c r="F22" s="106">
        <f>B22-D22</f>
        <v>-4409809.4800000004</v>
      </c>
      <c r="G22" s="106"/>
      <c r="H22" s="114">
        <f>IF(D22=0,"n/a",IF(AND(F22/D22&lt;1,F22/D22&gt;-1),F22/D22,"n/a"))</f>
        <v>-0.12919254073908301</v>
      </c>
      <c r="I22" s="106"/>
      <c r="J22" s="106">
        <v>40829003.359999999</v>
      </c>
      <c r="K22" s="106"/>
      <c r="L22" s="106">
        <f>B22-J22</f>
        <v>-11105189.84</v>
      </c>
      <c r="M22" s="106"/>
      <c r="N22" s="114">
        <f>IF(J22=0,"n/a",IF(AND(L22/J22&lt;1,L22/J22&gt;-1),L22/J22,"n/a"))</f>
        <v>-0.27199267496398666</v>
      </c>
      <c r="O22" s="105"/>
      <c r="P22" s="196">
        <f>IF(B58=0,"n/a",B22/B58)</f>
        <v>2.1615589676462245E-2</v>
      </c>
      <c r="Q22" s="196">
        <f>IF(D58=0,"n/a",D22/D58)</f>
        <v>4.5448419835031652E-2</v>
      </c>
      <c r="R22" s="196">
        <f>IF(J58=0,"n/a",J22/J58)</f>
        <v>2.3101546511739752E-2</v>
      </c>
    </row>
    <row r="23" spans="1:18" ht="6" customHeight="1">
      <c r="A23" s="99"/>
      <c r="B23" s="116"/>
      <c r="C23" s="115"/>
      <c r="D23" s="116"/>
      <c r="E23" s="115"/>
      <c r="F23" s="116"/>
      <c r="G23" s="115"/>
      <c r="H23" s="116" t="s">
        <v>61</v>
      </c>
      <c r="I23" s="115"/>
      <c r="J23" s="116"/>
      <c r="K23" s="115"/>
      <c r="L23" s="116"/>
      <c r="M23" s="115"/>
      <c r="N23" s="116" t="s">
        <v>61</v>
      </c>
      <c r="O23" s="118"/>
      <c r="P23" s="118"/>
      <c r="Q23" s="118"/>
      <c r="R23" s="118"/>
    </row>
    <row r="24" spans="1:18">
      <c r="A24" s="120" t="s">
        <v>84</v>
      </c>
      <c r="B24" s="106">
        <f>SUM(B20:B22)</f>
        <v>2123694615.6500001</v>
      </c>
      <c r="C24" s="106"/>
      <c r="D24" s="106">
        <f>SUM(D20:D22)</f>
        <v>2206273623</v>
      </c>
      <c r="E24" s="106"/>
      <c r="F24" s="106">
        <f>SUM(F20:F22)</f>
        <v>-82579007.350000009</v>
      </c>
      <c r="G24" s="106"/>
      <c r="H24" s="114">
        <f>IF(D24=0,"n/a",IF(AND(F24/D24&lt;1,F24/D24&gt;-1),F24/D24,"n/a"))</f>
        <v>-3.7429177636503885E-2</v>
      </c>
      <c r="I24" s="106"/>
      <c r="J24" s="106">
        <f>SUM(J20:J22)</f>
        <v>2163147148.4400001</v>
      </c>
      <c r="K24" s="106"/>
      <c r="L24" s="106">
        <f>SUM(L20:L22)</f>
        <v>-39452532.790000066</v>
      </c>
      <c r="M24" s="106"/>
      <c r="N24" s="114">
        <f>IF(J24=0,"n/a",IF(AND(L24/J24&lt;1,L24/J24&gt;-1),L24/J24,"n/a"))</f>
        <v>-1.8238487760045406E-2</v>
      </c>
      <c r="O24" s="105"/>
      <c r="P24" s="104"/>
      <c r="Q24" s="121"/>
      <c r="R24" s="121"/>
    </row>
    <row r="25" spans="1:18" ht="6.6" customHeight="1">
      <c r="A25" s="122"/>
      <c r="B25" s="107"/>
      <c r="C25" s="107"/>
      <c r="D25" s="107"/>
      <c r="E25" s="107"/>
      <c r="F25" s="107"/>
      <c r="G25" s="107"/>
      <c r="H25" s="123" t="s">
        <v>61</v>
      </c>
      <c r="I25" s="107"/>
      <c r="J25" s="107"/>
      <c r="K25" s="107"/>
      <c r="L25" s="107"/>
      <c r="M25" s="107"/>
      <c r="N25" s="123" t="s">
        <v>61</v>
      </c>
      <c r="O25" s="108"/>
      <c r="P25" s="123"/>
      <c r="Q25" s="123"/>
      <c r="R25" s="123"/>
    </row>
    <row r="26" spans="1:18">
      <c r="A26" s="100" t="s">
        <v>100</v>
      </c>
      <c r="B26" s="107">
        <v>-18549915.550000001</v>
      </c>
      <c r="C26" s="107"/>
      <c r="D26" s="107">
        <v>0</v>
      </c>
      <c r="E26" s="107"/>
      <c r="F26" s="107">
        <f>B26-D26</f>
        <v>-18549915.550000001</v>
      </c>
      <c r="G26" s="107"/>
      <c r="H26" s="114" t="str">
        <f>IF(D26=0,"n/a",IF(AND(F26/D26&lt;1,F26/D26&gt;-1),F26/D26,"n/a"))</f>
        <v>n/a</v>
      </c>
      <c r="I26" s="107"/>
      <c r="J26" s="107">
        <v>-24954299.719999999</v>
      </c>
      <c r="K26" s="107"/>
      <c r="L26" s="107">
        <f>B26-J26</f>
        <v>6404384.1699999981</v>
      </c>
      <c r="M26" s="107"/>
      <c r="N26" s="114">
        <f>IF(J26=0,"n/a",IF(AND(L26/J26&lt;1,L26/J26&gt;-1),L26/J26,"n/a"))</f>
        <v>-0.25664451584939119</v>
      </c>
      <c r="O26" s="108"/>
      <c r="P26" s="123"/>
      <c r="Q26" s="123"/>
      <c r="R26" s="123"/>
    </row>
    <row r="27" spans="1:18">
      <c r="A27" s="100" t="s">
        <v>91</v>
      </c>
      <c r="B27" s="107">
        <v>20542329.579999998</v>
      </c>
      <c r="C27" s="107"/>
      <c r="D27" s="107">
        <v>11121000</v>
      </c>
      <c r="E27" s="107"/>
      <c r="F27" s="107">
        <f>B27-D27</f>
        <v>9421329.5799999982</v>
      </c>
      <c r="G27" s="107"/>
      <c r="H27" s="114">
        <f>IF(D27=0,"n/a",IF(AND(F27/D27&lt;1,F27/D27&gt;-1),F27/D27,"n/a"))</f>
        <v>0.84716568474058074</v>
      </c>
      <c r="I27" s="107"/>
      <c r="J27" s="107">
        <v>10827695.51</v>
      </c>
      <c r="K27" s="107"/>
      <c r="L27" s="107">
        <f>B27-J27</f>
        <v>9714634.0699999984</v>
      </c>
      <c r="M27" s="107"/>
      <c r="N27" s="114">
        <f>IF(J27=0,"n/a",IF(AND(L27/J27&lt;1,L27/J27&gt;-1),L27/J27,"n/a"))</f>
        <v>0.89720236970350475</v>
      </c>
      <c r="O27" s="108"/>
      <c r="P27" s="123"/>
      <c r="Q27" s="123"/>
      <c r="R27" s="123"/>
    </row>
    <row r="28" spans="1:18">
      <c r="A28" s="100" t="s">
        <v>101</v>
      </c>
      <c r="B28" s="194">
        <v>1634345.21</v>
      </c>
      <c r="C28" s="107"/>
      <c r="D28" s="194">
        <v>14460000</v>
      </c>
      <c r="E28" s="107"/>
      <c r="F28" s="194">
        <f>B28-D28</f>
        <v>-12825654.789999999</v>
      </c>
      <c r="G28" s="107"/>
      <c r="H28" s="193">
        <f>IF(D28=0,"n/a",IF(AND(F28/D28&lt;1,F28/D28&gt;-1),F28/D28,"n/a"))</f>
        <v>-0.88697474343015204</v>
      </c>
      <c r="I28" s="107"/>
      <c r="J28" s="194">
        <v>-5482913.5899999999</v>
      </c>
      <c r="K28" s="107"/>
      <c r="L28" s="194">
        <f>B28-J28</f>
        <v>7117258.7999999998</v>
      </c>
      <c r="M28" s="107"/>
      <c r="N28" s="193" t="str">
        <f>IF(J28=0,"n/a",IF(AND(L28/J28&lt;1,L28/J28&gt;-1),L28/J28,"n/a"))</f>
        <v>n/a</v>
      </c>
      <c r="O28" s="108"/>
      <c r="P28" s="123"/>
      <c r="Q28" s="123"/>
      <c r="R28" s="123"/>
    </row>
    <row r="29" spans="1:18">
      <c r="A29" s="100" t="s">
        <v>92</v>
      </c>
      <c r="B29" s="194">
        <f>SUM(B26:B28)</f>
        <v>3626759.2399999974</v>
      </c>
      <c r="C29" s="106"/>
      <c r="D29" s="194">
        <f>SUM(D26:D28)</f>
        <v>25581000</v>
      </c>
      <c r="E29" s="106"/>
      <c r="F29" s="194">
        <f>SUM(F26:F28)</f>
        <v>-21954240.760000002</v>
      </c>
      <c r="G29" s="106"/>
      <c r="H29" s="193">
        <f>IF(D29=0,"n/a",IF(AND(F29/D29&lt;1,F29/D29&gt;-1),F29/D29,"n/a"))</f>
        <v>-0.858224493178531</v>
      </c>
      <c r="I29" s="106"/>
      <c r="J29" s="194">
        <f>SUM(J26:J28)</f>
        <v>-19609517.799999997</v>
      </c>
      <c r="K29" s="106"/>
      <c r="L29" s="194">
        <f>SUM(L26:L28)</f>
        <v>23236277.039999995</v>
      </c>
      <c r="M29" s="106"/>
      <c r="N29" s="193" t="str">
        <f>IF(J29=0,"n/a",IF(AND(L29/J29&lt;1,L29/J29&gt;-1),L29/J29,"n/a"))</f>
        <v>n/a</v>
      </c>
      <c r="O29" s="105"/>
      <c r="P29" s="121"/>
      <c r="Q29" s="121"/>
      <c r="R29" s="121"/>
    </row>
    <row r="30" spans="1:18" ht="6.6" customHeight="1">
      <c r="A30" s="122"/>
      <c r="B30" s="107"/>
      <c r="C30" s="107"/>
      <c r="D30" s="107"/>
      <c r="E30" s="107"/>
      <c r="F30" s="107"/>
      <c r="G30" s="107"/>
      <c r="H30" s="123" t="s">
        <v>61</v>
      </c>
      <c r="I30" s="107"/>
      <c r="J30" s="107"/>
      <c r="K30" s="107"/>
      <c r="L30" s="107"/>
      <c r="M30" s="107"/>
      <c r="N30" s="123" t="s">
        <v>61</v>
      </c>
      <c r="O30" s="108"/>
      <c r="P30" s="123"/>
      <c r="Q30" s="123"/>
      <c r="R30" s="123"/>
    </row>
    <row r="31" spans="1:18" ht="13.8" thickBot="1">
      <c r="A31" s="124" t="s">
        <v>83</v>
      </c>
      <c r="B31" s="163">
        <f>+B29+B24</f>
        <v>2127321374.8900001</v>
      </c>
      <c r="C31" s="106"/>
      <c r="D31" s="163">
        <f>+D29+D24</f>
        <v>2231854623</v>
      </c>
      <c r="E31" s="106"/>
      <c r="F31" s="163">
        <f>+F29+F24</f>
        <v>-104533248.11000001</v>
      </c>
      <c r="G31" s="106"/>
      <c r="H31" s="125">
        <f>IF(D31=0,"n/a",IF(AND(F31/D31&lt;1,F31/D31&gt;-1),F31/D31,"n/a"))</f>
        <v>-4.6836943156041762E-2</v>
      </c>
      <c r="I31" s="106"/>
      <c r="J31" s="163">
        <f>+J29+J24</f>
        <v>2143537630.6400001</v>
      </c>
      <c r="K31" s="106"/>
      <c r="L31" s="163">
        <f>+L29+L24</f>
        <v>-16216255.750000071</v>
      </c>
      <c r="M31" s="106"/>
      <c r="N31" s="125">
        <f>IF(J31=0,"n/a",IF(AND(L31/J31&lt;1,L31/J31&gt;-1),L31/J31,"n/a"))</f>
        <v>-7.5651836096566928E-3</v>
      </c>
      <c r="O31" s="105"/>
      <c r="P31" s="121"/>
      <c r="Q31" s="121"/>
      <c r="R31" s="121"/>
    </row>
    <row r="32" spans="1:18" ht="4.2" customHeight="1" thickTop="1">
      <c r="A32" s="126"/>
      <c r="B32" s="107"/>
      <c r="C32" s="106"/>
      <c r="D32" s="107"/>
      <c r="E32" s="106"/>
      <c r="F32" s="107"/>
      <c r="G32" s="106"/>
      <c r="H32" s="107"/>
      <c r="I32" s="106"/>
      <c r="J32" s="107"/>
      <c r="K32" s="106"/>
      <c r="L32" s="107"/>
      <c r="M32" s="106"/>
      <c r="N32" s="127"/>
      <c r="O32" s="105"/>
      <c r="P32" s="121"/>
      <c r="Q32" s="121"/>
      <c r="R32" s="121"/>
    </row>
    <row r="33" spans="1:19" ht="13.2" customHeight="1">
      <c r="A33" s="99"/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06"/>
      <c r="O33" s="128"/>
      <c r="P33" s="118"/>
      <c r="Q33" s="118"/>
      <c r="R33" s="118"/>
    </row>
    <row r="34" spans="1:19">
      <c r="A34" s="100" t="s">
        <v>82</v>
      </c>
      <c r="B34" s="101">
        <v>79962218.239999995</v>
      </c>
      <c r="C34" s="106"/>
      <c r="D34" s="101">
        <v>78824876</v>
      </c>
      <c r="E34" s="106"/>
      <c r="F34" s="101"/>
      <c r="G34" s="106"/>
      <c r="H34" s="106"/>
      <c r="I34" s="106"/>
      <c r="J34" s="101">
        <v>78833979.099999994</v>
      </c>
      <c r="K34" s="106"/>
      <c r="L34" s="106"/>
      <c r="M34" s="106"/>
      <c r="N34" s="106"/>
      <c r="O34" s="121"/>
      <c r="P34" s="104"/>
      <c r="Q34" s="121"/>
      <c r="R34" s="241" t="s">
        <v>191</v>
      </c>
      <c r="S34" s="242">
        <f>B20</f>
        <v>2085816929.8700001</v>
      </c>
    </row>
    <row r="35" spans="1:19">
      <c r="A35" s="100" t="s">
        <v>81</v>
      </c>
      <c r="B35" s="106">
        <v>-76043900.519999996</v>
      </c>
      <c r="C35" s="106"/>
      <c r="D35" s="106">
        <v>-73777253</v>
      </c>
      <c r="E35" s="106"/>
      <c r="F35" s="106"/>
      <c r="G35" s="106"/>
      <c r="H35" s="106"/>
      <c r="I35" s="106"/>
      <c r="J35" s="106">
        <v>-75937778.790000007</v>
      </c>
      <c r="K35" s="106"/>
      <c r="L35" s="106"/>
      <c r="M35" s="106"/>
      <c r="N35" s="106"/>
      <c r="O35" s="105"/>
      <c r="P35" s="104"/>
      <c r="Q35" s="121"/>
      <c r="R35" s="241" t="s">
        <v>192</v>
      </c>
      <c r="S35" s="242">
        <f>B21</f>
        <v>8153872.2599999998</v>
      </c>
    </row>
    <row r="36" spans="1:19" ht="12" customHeight="1">
      <c r="A36" s="100" t="s">
        <v>80</v>
      </c>
      <c r="B36" s="106">
        <v>88520725.189999998</v>
      </c>
      <c r="C36" s="129"/>
      <c r="D36" s="106">
        <v>89817915</v>
      </c>
      <c r="E36" s="129"/>
      <c r="F36" s="106"/>
      <c r="G36" s="129"/>
      <c r="H36" s="129"/>
      <c r="I36" s="129"/>
      <c r="J36" s="106">
        <v>89104452.569999993</v>
      </c>
      <c r="K36" s="129"/>
      <c r="L36" s="129"/>
      <c r="M36" s="129"/>
      <c r="N36" s="129"/>
      <c r="O36" s="99"/>
      <c r="P36" s="96"/>
      <c r="Q36" s="99"/>
      <c r="R36" s="81"/>
      <c r="S36" s="244">
        <f>SUM(S34:S35)</f>
        <v>2093970802.1300001</v>
      </c>
    </row>
    <row r="37" spans="1:19">
      <c r="A37" s="100" t="s">
        <v>93</v>
      </c>
      <c r="B37" s="106">
        <v>-27334836.960000001</v>
      </c>
      <c r="C37" s="106"/>
      <c r="D37" s="106">
        <v>-23056855</v>
      </c>
      <c r="E37" s="106"/>
      <c r="F37" s="106"/>
      <c r="G37" s="106"/>
      <c r="H37" s="106"/>
      <c r="I37" s="106"/>
      <c r="J37" s="106">
        <v>-6963915.1100000003</v>
      </c>
      <c r="K37" s="106"/>
      <c r="L37" s="106"/>
      <c r="M37" s="106"/>
      <c r="N37" s="106"/>
      <c r="O37" s="121"/>
      <c r="P37" s="104"/>
      <c r="Q37" s="121"/>
      <c r="R37" s="243" t="s">
        <v>193</v>
      </c>
      <c r="S37" s="242">
        <f>-B15</f>
        <v>-352508.76</v>
      </c>
    </row>
    <row r="38" spans="1:19" ht="13.8" thickBot="1">
      <c r="A38" s="100" t="s">
        <v>79</v>
      </c>
      <c r="B38" s="106">
        <v>13886393.369999999</v>
      </c>
      <c r="C38" s="106"/>
      <c r="D38" s="106">
        <v>13912277</v>
      </c>
      <c r="E38" s="106"/>
      <c r="F38" s="106"/>
      <c r="G38" s="106"/>
      <c r="H38" s="106"/>
      <c r="I38" s="106"/>
      <c r="J38" s="106">
        <v>11410387.289999999</v>
      </c>
      <c r="K38" s="106"/>
      <c r="L38" s="106"/>
      <c r="M38" s="106"/>
      <c r="N38" s="106"/>
      <c r="O38" s="121"/>
      <c r="P38" s="104"/>
      <c r="Q38" s="121"/>
      <c r="R38" s="241"/>
      <c r="S38" s="245">
        <f>SUM(S36:S37)</f>
        <v>2093618293.3700001</v>
      </c>
    </row>
    <row r="39" spans="1:19" ht="13.8" thickTop="1">
      <c r="A39" s="100" t="s">
        <v>90</v>
      </c>
      <c r="B39" s="106">
        <v>-5987697.4000000004</v>
      </c>
      <c r="C39" s="106"/>
      <c r="D39" s="106">
        <v>-6693301</v>
      </c>
      <c r="E39" s="106"/>
      <c r="F39" s="106"/>
      <c r="G39" s="106"/>
      <c r="H39" s="106"/>
      <c r="I39" s="106"/>
      <c r="J39" s="106">
        <v>-5971898.5300000003</v>
      </c>
      <c r="K39" s="106"/>
      <c r="L39" s="106"/>
      <c r="M39" s="106"/>
      <c r="N39" s="106"/>
      <c r="O39" s="121"/>
      <c r="P39" s="104"/>
      <c r="Q39" s="121"/>
      <c r="R39" s="121"/>
    </row>
    <row r="40" spans="1:19">
      <c r="A40" s="100" t="s">
        <v>94</v>
      </c>
      <c r="B40" s="106">
        <v>428017.61</v>
      </c>
      <c r="C40" s="106"/>
      <c r="D40" s="106">
        <v>0</v>
      </c>
      <c r="E40" s="106"/>
      <c r="F40" s="106"/>
      <c r="G40" s="106"/>
      <c r="H40" s="106"/>
      <c r="I40" s="106"/>
      <c r="J40" s="106">
        <v>25806016.149999999</v>
      </c>
      <c r="K40" s="106"/>
      <c r="L40" s="106"/>
      <c r="M40" s="106"/>
      <c r="N40" s="106"/>
      <c r="O40" s="121"/>
      <c r="P40" s="104"/>
      <c r="Q40" s="121"/>
      <c r="R40" s="121"/>
    </row>
    <row r="41" spans="1:19">
      <c r="A41" s="100" t="s">
        <v>95</v>
      </c>
      <c r="B41" s="106">
        <v>-9128529.5700000003</v>
      </c>
      <c r="C41" s="106"/>
      <c r="D41" s="106">
        <v>-2597408</v>
      </c>
      <c r="E41" s="106"/>
      <c r="F41" s="106"/>
      <c r="G41" s="106"/>
      <c r="H41" s="106"/>
      <c r="I41" s="106"/>
      <c r="J41" s="106">
        <v>-579768.65</v>
      </c>
      <c r="K41" s="106"/>
      <c r="L41" s="106"/>
      <c r="M41" s="106"/>
      <c r="N41" s="106"/>
      <c r="O41" s="121"/>
      <c r="P41" s="104"/>
      <c r="Q41" s="121"/>
      <c r="R41" s="121"/>
    </row>
    <row r="42" spans="1:19" ht="12.75" customHeight="1">
      <c r="A42" s="77"/>
      <c r="B42" s="106"/>
      <c r="C42" s="130"/>
      <c r="D42" s="106"/>
      <c r="E42" s="131"/>
      <c r="F42" s="106"/>
      <c r="G42" s="131"/>
      <c r="H42" s="131"/>
      <c r="I42" s="131"/>
      <c r="J42" s="106"/>
      <c r="K42" s="131"/>
      <c r="L42" s="131"/>
      <c r="M42" s="131"/>
      <c r="N42" s="131"/>
      <c r="O42" s="90"/>
      <c r="P42" s="90"/>
      <c r="Q42" s="90"/>
      <c r="R42" s="90"/>
    </row>
    <row r="43" spans="1:19" ht="13.2" customHeight="1">
      <c r="A43" s="93"/>
      <c r="B43" s="92"/>
      <c r="C43" s="92"/>
      <c r="D43" s="92"/>
      <c r="E43" s="92"/>
      <c r="F43" s="192" t="s">
        <v>78</v>
      </c>
      <c r="G43" s="192"/>
      <c r="H43" s="192"/>
      <c r="I43" s="92"/>
      <c r="J43" s="92"/>
      <c r="K43" s="90"/>
      <c r="L43" s="192" t="s">
        <v>102</v>
      </c>
      <c r="M43" s="192"/>
      <c r="N43" s="192"/>
      <c r="O43" s="92"/>
      <c r="P43" s="92"/>
      <c r="Q43" s="90"/>
      <c r="R43" s="90"/>
    </row>
    <row r="44" spans="1:19">
      <c r="A44" s="92"/>
      <c r="B44" s="94" t="s">
        <v>77</v>
      </c>
      <c r="C44" s="92"/>
      <c r="D44" s="94"/>
      <c r="E44" s="93"/>
      <c r="F44" s="94"/>
      <c r="G44" s="90"/>
      <c r="H44" s="90"/>
      <c r="I44" s="92"/>
      <c r="J44" s="94" t="s">
        <v>77</v>
      </c>
      <c r="K44" s="90"/>
      <c r="L44" s="90"/>
      <c r="M44" s="90"/>
      <c r="N44" s="90"/>
      <c r="O44" s="132"/>
      <c r="P44" s="92"/>
      <c r="Q44" s="90"/>
      <c r="R44" s="90"/>
    </row>
    <row r="45" spans="1:19" ht="13.2" customHeight="1">
      <c r="A45" s="76" t="s">
        <v>76</v>
      </c>
      <c r="B45" s="191">
        <v>2013</v>
      </c>
      <c r="C45" s="92"/>
      <c r="D45" s="191" t="s">
        <v>75</v>
      </c>
      <c r="E45" s="92"/>
      <c r="F45" s="191" t="s">
        <v>74</v>
      </c>
      <c r="G45" s="92"/>
      <c r="H45" s="189" t="s">
        <v>73</v>
      </c>
      <c r="I45" s="92"/>
      <c r="J45" s="191">
        <v>2012</v>
      </c>
      <c r="K45" s="90"/>
      <c r="L45" s="190" t="s">
        <v>74</v>
      </c>
      <c r="M45" s="92"/>
      <c r="N45" s="189" t="s">
        <v>73</v>
      </c>
      <c r="O45" s="94"/>
      <c r="P45" s="92"/>
      <c r="Q45" s="90"/>
      <c r="R45" s="90"/>
    </row>
    <row r="46" spans="1:19" ht="6" customHeight="1">
      <c r="A46" s="96"/>
      <c r="B46" s="133"/>
      <c r="C46" s="129"/>
      <c r="D46" s="133"/>
      <c r="E46" s="129"/>
      <c r="F46" s="133"/>
      <c r="G46" s="129"/>
      <c r="H46" s="133"/>
      <c r="I46" s="129"/>
      <c r="J46" s="133"/>
      <c r="K46" s="129"/>
      <c r="L46" s="133"/>
      <c r="M46" s="129"/>
      <c r="N46" s="133"/>
      <c r="O46" s="97"/>
      <c r="P46" s="96"/>
      <c r="Q46" s="99"/>
      <c r="R46" s="99"/>
    </row>
    <row r="47" spans="1:19">
      <c r="A47" s="100" t="s">
        <v>72</v>
      </c>
      <c r="B47" s="164">
        <v>10710961787.025</v>
      </c>
      <c r="C47" s="113"/>
      <c r="D47" s="164">
        <v>10747682000</v>
      </c>
      <c r="E47" s="113"/>
      <c r="F47" s="164">
        <f>B47-D47</f>
        <v>-36720212.975000381</v>
      </c>
      <c r="G47" s="113"/>
      <c r="H47" s="114">
        <f>IF(D47=0,"n/a",IF(AND(F47/D47&lt;1,F47/D47&gt;-1),F47/D47,"n/a"))</f>
        <v>-3.4165704730564584E-3</v>
      </c>
      <c r="I47" s="113"/>
      <c r="J47" s="164">
        <v>10886896891.475</v>
      </c>
      <c r="K47" s="113"/>
      <c r="L47" s="164">
        <f>+B47-J47</f>
        <v>-175935104.45000076</v>
      </c>
      <c r="M47" s="113"/>
      <c r="N47" s="114">
        <f>IF(J47=0,"n/a",IF(AND(L47/J47&lt;1,L47/J47&gt;-1),L47/J47,"n/a"))</f>
        <v>-1.6160261845390211E-2</v>
      </c>
      <c r="O47" s="134"/>
      <c r="P47" s="96"/>
      <c r="Q47" s="99"/>
      <c r="R47" s="99"/>
    </row>
    <row r="48" spans="1:19" ht="12.75" customHeight="1">
      <c r="A48" s="100" t="s">
        <v>71</v>
      </c>
      <c r="B48" s="164">
        <v>9050498705.4780006</v>
      </c>
      <c r="C48" s="113"/>
      <c r="D48" s="164">
        <v>9330416000</v>
      </c>
      <c r="E48" s="113"/>
      <c r="F48" s="164">
        <f>B48-D48</f>
        <v>-279917294.52199936</v>
      </c>
      <c r="G48" s="113"/>
      <c r="H48" s="114">
        <f>IF(D48=0,"n/a",IF(AND(F48/D48&lt;1,F48/D48&gt;-1),F48/D48,"n/a"))</f>
        <v>-3.000051600293056E-2</v>
      </c>
      <c r="I48" s="113"/>
      <c r="J48" s="164">
        <v>9129561167.9680004</v>
      </c>
      <c r="K48" s="113"/>
      <c r="L48" s="164">
        <f>+B48-J48</f>
        <v>-79062462.489999771</v>
      </c>
      <c r="M48" s="113"/>
      <c r="N48" s="114">
        <f>IF(J48=0,"n/a",IF(AND(L48/J48&lt;1,L48/J48&gt;-1),L48/J48,"n/a"))</f>
        <v>-8.6600506897745004E-3</v>
      </c>
      <c r="O48" s="134"/>
      <c r="P48" s="96"/>
      <c r="Q48" s="99"/>
      <c r="R48" s="99"/>
    </row>
    <row r="49" spans="1:18">
      <c r="A49" s="100" t="s">
        <v>70</v>
      </c>
      <c r="B49" s="164">
        <v>1184902609.612</v>
      </c>
      <c r="C49" s="113"/>
      <c r="D49" s="164">
        <v>1238528000</v>
      </c>
      <c r="E49" s="113"/>
      <c r="F49" s="164">
        <f>B49-D49</f>
        <v>-53625390.388000011</v>
      </c>
      <c r="G49" s="113"/>
      <c r="H49" s="114">
        <f>IF(D49=0,"n/a",IF(AND(F49/D49&lt;1,F49/D49&gt;-1),F49/D49,"n/a"))</f>
        <v>-4.3297681108541763E-2</v>
      </c>
      <c r="I49" s="113"/>
      <c r="J49" s="164">
        <v>1210234542.812</v>
      </c>
      <c r="K49" s="113"/>
      <c r="L49" s="164">
        <f>+B49-J49</f>
        <v>-25331933.200000048</v>
      </c>
      <c r="M49" s="113"/>
      <c r="N49" s="114">
        <f>IF(J49=0,"n/a",IF(AND(L49/J49&lt;1,L49/J49&gt;-1),L49/J49,"n/a"))</f>
        <v>-2.0931424698175348E-2</v>
      </c>
      <c r="O49" s="134"/>
      <c r="P49" s="96"/>
      <c r="Q49" s="99"/>
      <c r="R49" s="99"/>
    </row>
    <row r="50" spans="1:18">
      <c r="A50" s="100" t="s">
        <v>69</v>
      </c>
      <c r="B50" s="164">
        <v>91190135.416999996</v>
      </c>
      <c r="C50" s="113"/>
      <c r="D50" s="164">
        <v>95439000</v>
      </c>
      <c r="E50" s="113"/>
      <c r="F50" s="164">
        <f>B50-D50</f>
        <v>-4248864.5830000043</v>
      </c>
      <c r="G50" s="113"/>
      <c r="H50" s="114">
        <f>IF(D50=0,"n/a",IF(AND(F50/D50&lt;1,F50/D50&gt;-1),F50/D50,"n/a"))</f>
        <v>-4.4519164943052678E-2</v>
      </c>
      <c r="I50" s="113"/>
      <c r="J50" s="164">
        <v>94049027.657000005</v>
      </c>
      <c r="K50" s="113"/>
      <c r="L50" s="164">
        <f>+B50-J50</f>
        <v>-2858892.2400000095</v>
      </c>
      <c r="M50" s="113"/>
      <c r="N50" s="114">
        <f>IF(J50=0,"n/a",IF(AND(L50/J50&lt;1,L50/J50&gt;-1),L50/J50,"n/a"))</f>
        <v>-3.039789258030914E-2</v>
      </c>
      <c r="O50" s="134"/>
      <c r="P50" s="135"/>
      <c r="Q50" s="99"/>
      <c r="R50" s="99"/>
    </row>
    <row r="51" spans="1:18" ht="12.75" customHeight="1">
      <c r="A51" s="100" t="s">
        <v>68</v>
      </c>
      <c r="B51" s="164">
        <v>7375944</v>
      </c>
      <c r="C51" s="136"/>
      <c r="D51" s="164">
        <v>7399000</v>
      </c>
      <c r="E51" s="136"/>
      <c r="F51" s="164">
        <f>B51-D51</f>
        <v>-23056</v>
      </c>
      <c r="G51" s="136"/>
      <c r="H51" s="114">
        <f>IF(D51=0,"n/a",IF(AND(F51/D51&lt;1,F51/D51&gt;-1),F51/D51,"n/a"))</f>
        <v>-3.1160967698337615E-3</v>
      </c>
      <c r="I51" s="136"/>
      <c r="J51" s="164">
        <v>7612830</v>
      </c>
      <c r="K51" s="136"/>
      <c r="L51" s="164">
        <f>+B51-J51</f>
        <v>-236886</v>
      </c>
      <c r="M51" s="136"/>
      <c r="N51" s="114">
        <f>IF(J51=0,"n/a",IF(AND(L51/J51&lt;1,L51/J51&gt;-1),L51/J51,"n/a"))</f>
        <v>-3.1116680656208005E-2</v>
      </c>
      <c r="O51" s="134"/>
      <c r="P51" s="96"/>
      <c r="Q51" s="99"/>
      <c r="R51" s="99"/>
    </row>
    <row r="52" spans="1:18" ht="6" customHeight="1">
      <c r="A52" s="96"/>
      <c r="B52" s="137"/>
      <c r="C52" s="138"/>
      <c r="D52" s="137"/>
      <c r="E52" s="138"/>
      <c r="F52" s="137"/>
      <c r="G52" s="138"/>
      <c r="H52" s="137"/>
      <c r="I52" s="138"/>
      <c r="J52" s="137"/>
      <c r="K52" s="138"/>
      <c r="L52" s="137"/>
      <c r="M52" s="138"/>
      <c r="N52" s="137"/>
      <c r="O52" s="90"/>
      <c r="P52" s="90"/>
      <c r="Q52" s="90"/>
      <c r="R52" s="90"/>
    </row>
    <row r="53" spans="1:18">
      <c r="A53" s="112" t="s">
        <v>67</v>
      </c>
      <c r="B53" s="164">
        <f>SUM(B47:B51)</f>
        <v>21044929181.531998</v>
      </c>
      <c r="C53" s="113"/>
      <c r="D53" s="164">
        <f>SUM(D47:D51)</f>
        <v>21419464000</v>
      </c>
      <c r="E53" s="113"/>
      <c r="F53" s="164">
        <f>SUM(F47:F51)</f>
        <v>-374534818.46799976</v>
      </c>
      <c r="G53" s="113"/>
      <c r="H53" s="114">
        <f>IF(D53=0,"n/a",IF(AND(F53/D53&lt;1,F53/D53&gt;-1),F53/D53,"n/a"))</f>
        <v>-1.7485723194007083E-2</v>
      </c>
      <c r="I53" s="113"/>
      <c r="J53" s="164">
        <f>SUM(J47:J51)</f>
        <v>21328354459.912003</v>
      </c>
      <c r="K53" s="113"/>
      <c r="L53" s="164">
        <f>SUM(L47:L51)</f>
        <v>-283425278.38000059</v>
      </c>
      <c r="M53" s="113"/>
      <c r="N53" s="114">
        <f>IF(J53=0,"n/a",IF(AND(L53/J53&lt;1,L53/J53&gt;-1),L53/J53,"n/a"))</f>
        <v>-1.3288661294180777E-2</v>
      </c>
      <c r="O53" s="134"/>
      <c r="P53" s="96"/>
      <c r="Q53" s="99"/>
      <c r="R53" s="99"/>
    </row>
    <row r="54" spans="1:18">
      <c r="A54" s="100" t="s">
        <v>66</v>
      </c>
      <c r="B54" s="164">
        <v>-27512694.618000001</v>
      </c>
      <c r="C54" s="136"/>
      <c r="D54" s="164">
        <v>5397000</v>
      </c>
      <c r="E54" s="136"/>
      <c r="F54" s="164">
        <f>B54-D54</f>
        <v>-32909694.618000001</v>
      </c>
      <c r="G54" s="136"/>
      <c r="H54" s="114" t="str">
        <f>IF(D54=0,"n/a",IF(AND(F54/D54&lt;1,F54/D54&gt;-1),F54/D54,"n/a"))</f>
        <v>n/a</v>
      </c>
      <c r="I54" s="136"/>
      <c r="J54" s="164">
        <v>1651447.889</v>
      </c>
      <c r="K54" s="136"/>
      <c r="L54" s="164">
        <f>+B54-J54</f>
        <v>-29164142.506999999</v>
      </c>
      <c r="M54" s="113"/>
      <c r="N54" s="114" t="str">
        <f>IF(J54=0,"n/a",IF(AND(L54/J54&lt;1,L54/J54&gt;-1),L54/J54,"n/a"))</f>
        <v>n/a</v>
      </c>
      <c r="O54" s="139"/>
      <c r="P54" s="96"/>
      <c r="Q54" s="99"/>
      <c r="R54" s="99"/>
    </row>
    <row r="55" spans="1:18" ht="6" customHeight="1">
      <c r="A55" s="99"/>
      <c r="B55" s="137"/>
      <c r="C55" s="138"/>
      <c r="D55" s="137"/>
      <c r="E55" s="138"/>
      <c r="F55" s="137"/>
      <c r="G55" s="138"/>
      <c r="H55" s="137"/>
      <c r="I55" s="138"/>
      <c r="J55" s="137"/>
      <c r="K55" s="138"/>
      <c r="L55" s="137"/>
      <c r="M55" s="138"/>
      <c r="N55" s="137"/>
      <c r="O55" s="90"/>
      <c r="P55" s="90"/>
      <c r="Q55" s="90"/>
      <c r="R55" s="90"/>
    </row>
    <row r="56" spans="1:18" ht="12.75" customHeight="1">
      <c r="A56" s="112" t="s">
        <v>65</v>
      </c>
      <c r="B56" s="164">
        <f>SUM(B53:B54)</f>
        <v>21017416486.913998</v>
      </c>
      <c r="C56" s="113"/>
      <c r="D56" s="164">
        <f>SUM(D53:D54)</f>
        <v>21424861000</v>
      </c>
      <c r="E56" s="113"/>
      <c r="F56" s="164">
        <f>SUM(F53:F54)</f>
        <v>-407444513.08599973</v>
      </c>
      <c r="G56" s="113"/>
      <c r="H56" s="114">
        <f>IF(D56=0,"n/a",IF(AND(F56/D56&lt;1,F56/D56&gt;-1),F56/D56,"n/a"))</f>
        <v>-1.9017370198387739E-2</v>
      </c>
      <c r="I56" s="113"/>
      <c r="J56" s="164">
        <f>SUM(J53:J54)</f>
        <v>21330005907.801003</v>
      </c>
      <c r="K56" s="113"/>
      <c r="L56" s="164">
        <f>SUM(L53:L54)</f>
        <v>-312589420.88700056</v>
      </c>
      <c r="M56" s="113"/>
      <c r="N56" s="114">
        <f>IF(J56=0,"n/a",IF(AND(L56/J56&lt;1,L56/J56&gt;-1),L56/J56,"n/a"))</f>
        <v>-1.4654914876168766E-2</v>
      </c>
      <c r="O56" s="134"/>
      <c r="P56" s="99"/>
      <c r="Q56" s="99"/>
      <c r="R56" s="99"/>
    </row>
    <row r="57" spans="1:18">
      <c r="A57" s="100" t="s">
        <v>64</v>
      </c>
      <c r="B57" s="164">
        <v>2070263955.862</v>
      </c>
      <c r="C57" s="136"/>
      <c r="D57" s="164">
        <v>2023141000</v>
      </c>
      <c r="E57" s="136"/>
      <c r="F57" s="164">
        <f>B57-D57</f>
        <v>47122955.861999989</v>
      </c>
      <c r="G57" s="136"/>
      <c r="H57" s="114">
        <f>IF(D57=0,"n/a",IF(AND(F57/D57&lt;1,F57/D57&gt;-1),F57/D57,"n/a"))</f>
        <v>2.3291978098412314E-2</v>
      </c>
      <c r="I57" s="136"/>
      <c r="J57" s="164">
        <v>1939529769</v>
      </c>
      <c r="K57" s="136"/>
      <c r="L57" s="164">
        <f>+B57-J57</f>
        <v>130734186.86199999</v>
      </c>
      <c r="M57" s="136"/>
      <c r="N57" s="114">
        <f>IF(J57=0,"n/a",IF(AND(L57/J57&lt;1,L57/J57&gt;-1),L57/J57,"n/a"))</f>
        <v>6.7405094240654564E-2</v>
      </c>
      <c r="O57" s="134"/>
      <c r="P57" s="96"/>
      <c r="Q57" s="99"/>
      <c r="R57" s="99"/>
    </row>
    <row r="58" spans="1:18">
      <c r="A58" s="100" t="s">
        <v>63</v>
      </c>
      <c r="B58" s="164">
        <v>1375110000</v>
      </c>
      <c r="C58" s="136"/>
      <c r="D58" s="164">
        <v>751040919</v>
      </c>
      <c r="E58" s="136"/>
      <c r="F58" s="164">
        <f>B58-D58</f>
        <v>624069081</v>
      </c>
      <c r="G58" s="136"/>
      <c r="H58" s="114">
        <f>IF(D58=0,"n/a",IF(AND(F58/D58&lt;1,F58/D58&gt;-1),F58/D58,"n/a"))</f>
        <v>0.83093885461119599</v>
      </c>
      <c r="I58" s="136"/>
      <c r="J58" s="164">
        <v>1767371000</v>
      </c>
      <c r="K58" s="136"/>
      <c r="L58" s="164">
        <f>+B58-J58</f>
        <v>-392261000</v>
      </c>
      <c r="M58" s="136"/>
      <c r="N58" s="114">
        <f>IF(J58=0,"n/a",IF(AND(L58/J58&lt;1,L58/J58&gt;-1),L58/J58,"n/a"))</f>
        <v>-0.22194604302096163</v>
      </c>
      <c r="O58" s="134"/>
      <c r="P58" s="96"/>
      <c r="Q58" s="99"/>
      <c r="R58" s="99"/>
    </row>
    <row r="59" spans="1:18" ht="6" customHeight="1">
      <c r="A59" s="90"/>
      <c r="B59" s="140"/>
      <c r="C59" s="113"/>
      <c r="D59" s="140"/>
      <c r="E59" s="113"/>
      <c r="F59" s="140"/>
      <c r="G59" s="113"/>
      <c r="H59" s="140"/>
      <c r="I59" s="113"/>
      <c r="J59" s="140"/>
      <c r="K59" s="113"/>
      <c r="L59" s="140"/>
      <c r="M59" s="113"/>
      <c r="N59" s="140"/>
      <c r="O59" s="90"/>
      <c r="P59" s="90"/>
      <c r="Q59" s="90"/>
      <c r="R59" s="90"/>
    </row>
    <row r="60" spans="1:18" ht="13.8" thickBot="1">
      <c r="A60" s="112" t="s">
        <v>60</v>
      </c>
      <c r="B60" s="165">
        <f>SUM(B56:B58)</f>
        <v>24462790442.775997</v>
      </c>
      <c r="C60" s="113"/>
      <c r="D60" s="165">
        <f>SUM(D56:D58)</f>
        <v>24199042919</v>
      </c>
      <c r="E60" s="113"/>
      <c r="F60" s="165">
        <f>SUM(F56:F58)</f>
        <v>263747523.77600026</v>
      </c>
      <c r="G60" s="113"/>
      <c r="H60" s="125">
        <f>IF(D60=0,"n/a",IF(AND(F60/D60&lt;1,F60/D60&gt;-1),F60/D60,"n/a"))</f>
        <v>1.0899089053183899E-2</v>
      </c>
      <c r="I60" s="113"/>
      <c r="J60" s="165">
        <f>SUM(J56:J58)</f>
        <v>25036906676.801003</v>
      </c>
      <c r="K60" s="113"/>
      <c r="L60" s="165">
        <f>SUM(L56:L58)</f>
        <v>-574116234.02500057</v>
      </c>
      <c r="M60" s="113"/>
      <c r="N60" s="125">
        <f>IF(J60=0,"n/a",IF(AND(L60/J60&lt;1,L60/J60&gt;-1),L60/J60,"n/a"))</f>
        <v>-2.2930797379892464E-2</v>
      </c>
      <c r="O60" s="134"/>
      <c r="P60" s="99"/>
      <c r="Q60" s="99"/>
      <c r="R60" s="99"/>
    </row>
    <row r="61" spans="1:18" ht="13.8" thickTop="1">
      <c r="A61" s="92"/>
      <c r="B61" s="141"/>
      <c r="C61" s="142"/>
      <c r="D61" s="141"/>
      <c r="E61" s="142"/>
      <c r="F61" s="141"/>
      <c r="G61" s="143"/>
      <c r="H61" s="141"/>
      <c r="I61" s="142"/>
      <c r="J61" s="141"/>
      <c r="K61" s="142"/>
      <c r="L61" s="141"/>
      <c r="M61" s="142"/>
      <c r="N61" s="141"/>
      <c r="O61" s="162"/>
      <c r="P61" s="150"/>
      <c r="Q61" s="150"/>
      <c r="R61" s="150"/>
    </row>
  </sheetData>
  <printOptions horizontalCentered="1"/>
  <pageMargins left="0.25" right="0.25" top="0.25" bottom="0.38" header="0" footer="0"/>
  <pageSetup scale="78" orientation="landscape" r:id="rId1"/>
  <headerFooter alignWithMargins="0">
    <oddFooter>&amp;C4c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S62"/>
  <sheetViews>
    <sheetView workbookViewId="0">
      <pane ySplit="9" topLeftCell="A10" activePane="bottomLeft" state="frozen"/>
      <selection activeCell="B16" sqref="B16"/>
      <selection pane="bottomLeft" activeCell="B16" sqref="B16"/>
    </sheetView>
  </sheetViews>
  <sheetFormatPr defaultColWidth="9.109375" defaultRowHeight="13.2"/>
  <cols>
    <col min="1" max="1" width="41.88671875" style="225" customWidth="1"/>
    <col min="2" max="2" width="17.44140625" style="225" customWidth="1"/>
    <col min="3" max="3" width="2.5546875" style="225" customWidth="1"/>
    <col min="4" max="4" width="17.109375" style="225" hidden="1" customWidth="1"/>
    <col min="5" max="5" width="0.6640625" style="225" hidden="1" customWidth="1"/>
    <col min="6" max="6" width="16.109375" style="225" hidden="1" customWidth="1"/>
    <col min="7" max="7" width="0.6640625" style="225" hidden="1" customWidth="1"/>
    <col min="8" max="8" width="7.6640625" style="225" hidden="1" customWidth="1"/>
    <col min="9" max="9" width="0.6640625" style="225" hidden="1" customWidth="1"/>
    <col min="10" max="10" width="17.44140625" style="225" bestFit="1" customWidth="1"/>
    <col min="11" max="11" width="0.6640625" style="225" customWidth="1"/>
    <col min="12" max="12" width="16.109375" style="225" bestFit="1" customWidth="1"/>
    <col min="13" max="13" width="0.6640625" style="225" customWidth="1"/>
    <col min="14" max="14" width="7.6640625" style="225" bestFit="1" customWidth="1"/>
    <col min="15" max="15" width="0.6640625" style="225" customWidth="1"/>
    <col min="16" max="16" width="7.6640625" style="225" customWidth="1"/>
    <col min="17" max="17" width="9.109375" style="225" hidden="1" customWidth="1"/>
    <col min="18" max="18" width="7.88671875" style="225" customWidth="1"/>
    <col min="19" max="19" width="16.5546875" style="225" bestFit="1" customWidth="1"/>
    <col min="20" max="16384" width="9.109375" style="225"/>
  </cols>
  <sheetData>
    <row r="1" spans="1:18" ht="13.8">
      <c r="A1" s="144" t="s">
        <v>30</v>
      </c>
      <c r="B1" s="144"/>
      <c r="C1" s="144"/>
      <c r="D1" s="86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</row>
    <row r="2" spans="1:18" ht="13.8">
      <c r="A2" s="144" t="s">
        <v>89</v>
      </c>
      <c r="B2" s="144"/>
      <c r="C2" s="144"/>
      <c r="D2" s="86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</row>
    <row r="3" spans="1:18" ht="13.8">
      <c r="A3" s="144" t="s">
        <v>189</v>
      </c>
      <c r="B3" s="144"/>
      <c r="C3" s="144"/>
      <c r="D3" s="86"/>
      <c r="E3" s="144"/>
      <c r="F3" s="144"/>
      <c r="G3" s="145"/>
      <c r="H3" s="144"/>
      <c r="I3" s="144"/>
      <c r="J3" s="144"/>
      <c r="K3" s="144"/>
      <c r="L3" s="144"/>
      <c r="M3" s="144"/>
      <c r="N3" s="144"/>
      <c r="O3" s="144"/>
      <c r="P3" s="146"/>
      <c r="Q3" s="144"/>
      <c r="R3" s="144"/>
    </row>
    <row r="4" spans="1:18">
      <c r="A4" s="147" t="s">
        <v>88</v>
      </c>
      <c r="B4" s="148"/>
      <c r="C4" s="148"/>
      <c r="D4" s="87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</row>
    <row r="5" spans="1:18">
      <c r="A5" s="88" t="s">
        <v>61</v>
      </c>
      <c r="B5" s="149"/>
      <c r="C5" s="149"/>
      <c r="D5" s="89"/>
      <c r="E5" s="149"/>
      <c r="F5" s="150"/>
      <c r="G5" s="150"/>
      <c r="H5" s="150"/>
      <c r="I5" s="150"/>
      <c r="J5" s="150"/>
      <c r="K5" s="149"/>
      <c r="L5" s="149"/>
      <c r="M5" s="149"/>
      <c r="N5" s="149"/>
      <c r="O5" s="149"/>
      <c r="P5" s="149"/>
      <c r="Q5" s="149"/>
      <c r="R5" s="149"/>
    </row>
    <row r="6" spans="1:18">
      <c r="A6" s="91" t="s">
        <v>61</v>
      </c>
      <c r="B6" s="92"/>
      <c r="C6" s="92"/>
      <c r="D6" s="92"/>
      <c r="E6" s="92"/>
      <c r="F6" s="192" t="s">
        <v>78</v>
      </c>
      <c r="G6" s="192"/>
      <c r="H6" s="192"/>
      <c r="I6" s="92"/>
      <c r="J6" s="92"/>
      <c r="K6" s="90"/>
      <c r="L6" s="192" t="s">
        <v>134</v>
      </c>
      <c r="M6" s="192"/>
      <c r="N6" s="192"/>
      <c r="O6" s="70"/>
      <c r="P6" s="201" t="s">
        <v>99</v>
      </c>
      <c r="Q6" s="200"/>
      <c r="R6" s="200"/>
    </row>
    <row r="7" spans="1:18">
      <c r="A7" s="93"/>
      <c r="B7" s="94" t="s">
        <v>77</v>
      </c>
      <c r="C7" s="92"/>
      <c r="D7" s="95"/>
      <c r="E7" s="93"/>
      <c r="F7" s="90"/>
      <c r="G7" s="90"/>
      <c r="H7" s="90"/>
      <c r="I7" s="92"/>
      <c r="J7" s="94" t="s">
        <v>77</v>
      </c>
      <c r="K7" s="90"/>
      <c r="L7" s="90"/>
      <c r="M7" s="90"/>
      <c r="N7" s="90"/>
      <c r="O7" s="90"/>
      <c r="P7" s="90"/>
      <c r="Q7" s="71"/>
      <c r="R7" s="90"/>
    </row>
    <row r="8" spans="1:18" ht="13.2" hidden="1" customHeight="1">
      <c r="A8" s="93"/>
      <c r="B8" s="93"/>
      <c r="C8" s="92"/>
      <c r="D8" s="93"/>
      <c r="E8" s="93"/>
      <c r="F8" s="72"/>
      <c r="G8" s="73"/>
      <c r="H8" s="90"/>
      <c r="I8" s="92"/>
      <c r="J8" s="93"/>
      <c r="K8" s="74"/>
      <c r="L8" s="73"/>
      <c r="M8" s="70"/>
      <c r="N8" s="74"/>
      <c r="O8" s="70"/>
      <c r="P8" s="73"/>
      <c r="Q8" s="75"/>
      <c r="R8" s="74"/>
    </row>
    <row r="9" spans="1:18" ht="12.75" customHeight="1">
      <c r="A9" s="76" t="s">
        <v>86</v>
      </c>
      <c r="B9" s="191">
        <v>2014</v>
      </c>
      <c r="C9" s="92"/>
      <c r="D9" s="190" t="s">
        <v>75</v>
      </c>
      <c r="E9" s="92"/>
      <c r="F9" s="190" t="s">
        <v>74</v>
      </c>
      <c r="G9" s="92"/>
      <c r="H9" s="189" t="s">
        <v>73</v>
      </c>
      <c r="I9" s="92"/>
      <c r="J9" s="191">
        <v>2013</v>
      </c>
      <c r="K9" s="90"/>
      <c r="L9" s="190" t="s">
        <v>74</v>
      </c>
      <c r="M9" s="92"/>
      <c r="N9" s="189" t="s">
        <v>73</v>
      </c>
      <c r="O9" s="72"/>
      <c r="P9" s="191">
        <v>2014</v>
      </c>
      <c r="Q9" s="190" t="s">
        <v>75</v>
      </c>
      <c r="R9" s="191">
        <v>2013</v>
      </c>
    </row>
    <row r="10" spans="1:18" ht="6.6" customHeight="1">
      <c r="A10" s="96"/>
      <c r="B10" s="97"/>
      <c r="C10" s="96"/>
      <c r="D10" s="97"/>
      <c r="E10" s="96"/>
      <c r="F10" s="97"/>
      <c r="G10" s="96"/>
      <c r="H10" s="98"/>
      <c r="I10" s="96"/>
      <c r="J10" s="97"/>
      <c r="K10" s="99"/>
      <c r="L10" s="97"/>
      <c r="M10" s="96"/>
      <c r="N10" s="98"/>
      <c r="O10" s="97"/>
      <c r="P10" s="97"/>
      <c r="Q10" s="97"/>
      <c r="R10" s="97"/>
    </row>
    <row r="11" spans="1:18">
      <c r="A11" s="100" t="s">
        <v>72</v>
      </c>
      <c r="B11" s="101">
        <v>1098243341.8699999</v>
      </c>
      <c r="C11" s="101"/>
      <c r="D11" s="101">
        <v>853703000</v>
      </c>
      <c r="E11" s="101"/>
      <c r="F11" s="101">
        <f>B11-D11</f>
        <v>244540341.86999989</v>
      </c>
      <c r="G11" s="102"/>
      <c r="H11" s="103">
        <f>IF(D11=0,"n/a",IF(AND(F11/D11&lt;1,F11/D11&gt;-1),F11/D11,"n/a"))</f>
        <v>0.28644662355643574</v>
      </c>
      <c r="I11" s="104"/>
      <c r="J11" s="101">
        <v>1114825903.49</v>
      </c>
      <c r="K11" s="101"/>
      <c r="L11" s="101">
        <f>B11-J11</f>
        <v>-16582561.620000124</v>
      </c>
      <c r="M11" s="104"/>
      <c r="N11" s="103">
        <f>IF(J11=0,"n/a",IF(AND(L11/J11&lt;1,L11/J11&gt;-1),L11/J11,"n/a"))</f>
        <v>-1.4874575095616146E-2</v>
      </c>
      <c r="O11" s="105"/>
      <c r="P11" s="82">
        <f>IF(B48=0,"n/a",B11/B48)</f>
        <v>0.10351378375265885</v>
      </c>
      <c r="Q11" s="84" t="str">
        <f>IF(D48=0,"n/a",D11/D48)</f>
        <v>n/a</v>
      </c>
      <c r="R11" s="84">
        <f>IF(J48=0,"n/a",J11/J48)</f>
        <v>0.1040827075716462</v>
      </c>
    </row>
    <row r="12" spans="1:18">
      <c r="A12" s="100" t="s">
        <v>71</v>
      </c>
      <c r="B12" s="106">
        <v>841247423.37</v>
      </c>
      <c r="C12" s="106"/>
      <c r="D12" s="106">
        <v>108801000</v>
      </c>
      <c r="E12" s="106"/>
      <c r="F12" s="106">
        <f>B12-D12</f>
        <v>732446423.37</v>
      </c>
      <c r="G12" s="106"/>
      <c r="H12" s="103" t="str">
        <f>IF(D12=0,"n/a",IF(AND(F12/D12&lt;1,F12/D12&gt;-1),F12/D12,"n/a"))</f>
        <v>n/a</v>
      </c>
      <c r="I12" s="106"/>
      <c r="J12" s="106">
        <v>849293149.13999999</v>
      </c>
      <c r="K12" s="106"/>
      <c r="L12" s="106">
        <f>B12-J12</f>
        <v>-8045725.7699999809</v>
      </c>
      <c r="M12" s="106"/>
      <c r="N12" s="103">
        <f>IF(J12=0,"n/a",IF(AND(L12/J12&lt;1,L12/J12&gt;-1),L12/J12,"n/a"))</f>
        <v>-9.4734377383676495E-3</v>
      </c>
      <c r="O12" s="105"/>
      <c r="P12" s="83">
        <f>IF(B49=0,"n/a",B12/B49)</f>
        <v>9.3815282540438957E-2</v>
      </c>
      <c r="Q12" s="85">
        <f>IF(D49=0,"n/a",D12/D49)</f>
        <v>1.0318835818398505E-2</v>
      </c>
      <c r="R12" s="85">
        <f>IF(J49=0,"n/a",J12/J49)</f>
        <v>9.3839375793286162E-2</v>
      </c>
    </row>
    <row r="13" spans="1:18">
      <c r="A13" s="100" t="s">
        <v>70</v>
      </c>
      <c r="B13" s="106">
        <v>109929926.31999999</v>
      </c>
      <c r="C13" s="106"/>
      <c r="D13" s="106">
        <v>17785000</v>
      </c>
      <c r="E13" s="106"/>
      <c r="F13" s="106">
        <f>B13-D13</f>
        <v>92144926.319999993</v>
      </c>
      <c r="G13" s="106"/>
      <c r="H13" s="103" t="str">
        <f>IF(D13=0,"n/a",IF(AND(F13/D13&lt;1,F13/D13&gt;-1),F13/D13,"n/a"))</f>
        <v>n/a</v>
      </c>
      <c r="I13" s="106"/>
      <c r="J13" s="106">
        <v>106323110.95999999</v>
      </c>
      <c r="K13" s="106"/>
      <c r="L13" s="106">
        <f>B13-J13</f>
        <v>3606815.3599999994</v>
      </c>
      <c r="M13" s="106"/>
      <c r="N13" s="103">
        <f>IF(J13=0,"n/a",IF(AND(L13/J13&lt;1,L13/J13&gt;-1),L13/J13,"n/a"))</f>
        <v>3.3923154876054427E-2</v>
      </c>
      <c r="O13" s="105"/>
      <c r="P13" s="83">
        <f>IF(B50=0,"n/a",B13/B50)</f>
        <v>8.9440629011987793E-2</v>
      </c>
      <c r="Q13" s="85">
        <f>IF(D50=0,"n/a",D13/D50)</f>
        <v>1.9308800318234218E-3</v>
      </c>
      <c r="R13" s="85">
        <f>IF(J50=0,"n/a",J13/J50)</f>
        <v>8.9731518942992139E-2</v>
      </c>
    </row>
    <row r="14" spans="1:18">
      <c r="A14" s="100" t="s">
        <v>69</v>
      </c>
      <c r="B14" s="106">
        <v>19061421.859999999</v>
      </c>
      <c r="C14" s="106"/>
      <c r="D14" s="106">
        <v>376000</v>
      </c>
      <c r="E14" s="106"/>
      <c r="F14" s="106">
        <f>B14-D14</f>
        <v>18685421.859999999</v>
      </c>
      <c r="G14" s="106"/>
      <c r="H14" s="103" t="str">
        <f>IF(D14=0,"n/a",IF(AND(F14/D14&lt;1,F14/D14&gt;-1),F14/D14,"n/a"))</f>
        <v>n/a</v>
      </c>
      <c r="I14" s="106"/>
      <c r="J14" s="106">
        <v>18656413.309999999</v>
      </c>
      <c r="K14" s="106"/>
      <c r="L14" s="106">
        <f>B14-J14</f>
        <v>405008.55000000075</v>
      </c>
      <c r="M14" s="106"/>
      <c r="N14" s="103">
        <f>IF(J14=0,"n/a",IF(AND(L14/J14&lt;1,L14/J14&gt;-1),L14/J14,"n/a"))</f>
        <v>2.1708810974021071E-2</v>
      </c>
      <c r="O14" s="105"/>
      <c r="P14" s="83">
        <f>IF(B51=0,"n/a",B14/B51)</f>
        <v>0.21046668016245965</v>
      </c>
      <c r="Q14" s="85">
        <f>IF(D51=0,"n/a",D14/D51)</f>
        <v>3.0789412700141418E-4</v>
      </c>
      <c r="R14" s="85">
        <f>IF(J51=0,"n/a",J14/J51)</f>
        <v>0.20458806453885364</v>
      </c>
    </row>
    <row r="15" spans="1:18">
      <c r="A15" s="100" t="s">
        <v>68</v>
      </c>
      <c r="B15" s="106">
        <v>353277.37</v>
      </c>
      <c r="C15" s="107" t="s">
        <v>193</v>
      </c>
      <c r="D15" s="106">
        <v>2056843000</v>
      </c>
      <c r="E15" s="107"/>
      <c r="F15" s="106">
        <f>B15-D15</f>
        <v>-2056489722.6300001</v>
      </c>
      <c r="G15" s="107"/>
      <c r="H15" s="103">
        <f>IF(D15=0,"n/a",IF(AND(F15/D15&lt;1,F15/D15&gt;-1),F15/D15,"n/a"))</f>
        <v>-0.99982824290915739</v>
      </c>
      <c r="I15" s="107"/>
      <c r="J15" s="106">
        <v>352508.76</v>
      </c>
      <c r="K15" s="107"/>
      <c r="L15" s="106">
        <f>B15-J15</f>
        <v>768.60999999998603</v>
      </c>
      <c r="M15" s="107"/>
      <c r="N15" s="103">
        <f>IF(J15=0,"n/a",IF(AND(L15/J15&lt;1,L15/J15&gt;-1),L15/J15,"n/a"))</f>
        <v>2.1803997154566769E-3</v>
      </c>
      <c r="O15" s="108"/>
      <c r="P15" s="83">
        <f>IF(B52=0,"n/a",B15/B52)</f>
        <v>4.8519380153711773E-2</v>
      </c>
      <c r="Q15" s="85">
        <f>IF(D52=0,"n/a",D15/D52)</f>
        <v>21.287742830233594</v>
      </c>
      <c r="R15" s="85">
        <f>IF(J52=0,"n/a",J15/J52)</f>
        <v>4.779168063098093E-2</v>
      </c>
    </row>
    <row r="16" spans="1:18" ht="8.4" customHeight="1">
      <c r="A16" s="96"/>
      <c r="B16" s="109"/>
      <c r="C16" s="106"/>
      <c r="D16" s="109"/>
      <c r="E16" s="106"/>
      <c r="F16" s="109"/>
      <c r="G16" s="106"/>
      <c r="H16" s="110" t="s">
        <v>61</v>
      </c>
      <c r="I16" s="106"/>
      <c r="J16" s="109"/>
      <c r="K16" s="106"/>
      <c r="L16" s="109"/>
      <c r="M16" s="106"/>
      <c r="N16" s="110" t="s">
        <v>61</v>
      </c>
      <c r="O16" s="105"/>
      <c r="P16" s="111"/>
      <c r="Q16" s="111" t="s">
        <v>85</v>
      </c>
      <c r="R16" s="111" t="s">
        <v>85</v>
      </c>
    </row>
    <row r="17" spans="1:18">
      <c r="A17" s="112" t="s">
        <v>67</v>
      </c>
      <c r="B17" s="106">
        <f>SUM(B11:B15)</f>
        <v>2068835390.7899995</v>
      </c>
      <c r="C17" s="106"/>
      <c r="D17" s="106">
        <f>SUM(D11:D15)</f>
        <v>3037508000</v>
      </c>
      <c r="E17" s="106"/>
      <c r="F17" s="106">
        <f>SUM(F11:F15)</f>
        <v>-968672609.21000028</v>
      </c>
      <c r="G17" s="106"/>
      <c r="H17" s="114">
        <f>IF(D17=0,"n/a",IF(AND(F17/D17&lt;1,F17/D17&gt;-1),F17/D17,"n/a"))</f>
        <v>-0.31890372279184132</v>
      </c>
      <c r="I17" s="106"/>
      <c r="J17" s="106">
        <f>SUM(J11:J15)</f>
        <v>2089451085.6600001</v>
      </c>
      <c r="K17" s="106"/>
      <c r="L17" s="106">
        <f>SUM(L11:L15)</f>
        <v>-20615694.870000105</v>
      </c>
      <c r="M17" s="106"/>
      <c r="N17" s="114">
        <f>IF(J17=0,"n/a",IF(AND(L17/J17&lt;1,L17/J17&gt;-1),L17/J17,"n/a"))</f>
        <v>-9.8665601752951186E-3</v>
      </c>
      <c r="O17" s="105"/>
      <c r="P17" s="83">
        <f>IF(B54=0,"n/a",B17/B54)</f>
        <v>9.8970165245376746E-2</v>
      </c>
      <c r="Q17" s="85">
        <f>IF(D54=0,"n/a",D17/D54)</f>
        <v>0.14414512744721003</v>
      </c>
      <c r="R17" s="85">
        <f>IF(J54=0,"n/a",J17/J54)</f>
        <v>9.928525145589942E-2</v>
      </c>
    </row>
    <row r="18" spans="1:18">
      <c r="A18" s="100" t="s">
        <v>66</v>
      </c>
      <c r="B18" s="194">
        <v>3047950.17</v>
      </c>
      <c r="C18" s="107"/>
      <c r="D18" s="194">
        <v>2058646000</v>
      </c>
      <c r="E18" s="107"/>
      <c r="F18" s="194">
        <f>B18-D18</f>
        <v>-2055598049.8299999</v>
      </c>
      <c r="G18" s="107"/>
      <c r="H18" s="103">
        <f>IF(D18=0,"n/a",IF(AND(F18/D18&lt;1,F18/D18&gt;-1),F18/D18,"n/a"))</f>
        <v>-0.99851943939365972</v>
      </c>
      <c r="I18" s="107"/>
      <c r="J18" s="194">
        <v>-3634155.79</v>
      </c>
      <c r="K18" s="107"/>
      <c r="L18" s="194">
        <f>B18-J18</f>
        <v>6682105.96</v>
      </c>
      <c r="M18" s="107"/>
      <c r="N18" s="103" t="str">
        <f>IF(J18=0,"n/a",IF(AND(L18/J18&lt;1,L18/J18&gt;-1),L18/J18,"n/a"))</f>
        <v>n/a</v>
      </c>
      <c r="O18" s="108"/>
      <c r="P18" s="196" t="s">
        <v>62</v>
      </c>
      <c r="Q18" s="196">
        <f>IF(D55=0,"n/a",D18/D55)</f>
        <v>9.7658635997499049E-2</v>
      </c>
      <c r="R18" s="196" t="s">
        <v>62</v>
      </c>
    </row>
    <row r="19" spans="1:18" ht="6" customHeight="1">
      <c r="A19" s="99"/>
      <c r="B19" s="115"/>
      <c r="C19" s="115"/>
      <c r="D19" s="115"/>
      <c r="E19" s="115"/>
      <c r="F19" s="115"/>
      <c r="G19" s="115"/>
      <c r="H19" s="116" t="s">
        <v>61</v>
      </c>
      <c r="I19" s="117"/>
      <c r="J19" s="115"/>
      <c r="K19" s="115"/>
      <c r="L19" s="115"/>
      <c r="M19" s="115"/>
      <c r="N19" s="116" t="s">
        <v>61</v>
      </c>
      <c r="O19" s="118"/>
      <c r="P19" s="119"/>
      <c r="Q19" s="119"/>
      <c r="R19" s="119"/>
    </row>
    <row r="20" spans="1:18">
      <c r="A20" s="112" t="s">
        <v>65</v>
      </c>
      <c r="B20" s="106">
        <f>SUM(B17:B18)</f>
        <v>2071883340.9599996</v>
      </c>
      <c r="C20" s="107" t="s">
        <v>191</v>
      </c>
      <c r="D20" s="106">
        <f>SUM(D17:D18)</f>
        <v>5096154000</v>
      </c>
      <c r="E20" s="106"/>
      <c r="F20" s="106">
        <f>SUM(F17:F18)</f>
        <v>-3024270659.04</v>
      </c>
      <c r="G20" s="106"/>
      <c r="H20" s="114">
        <f>IF(D20=0,"n/a",IF(AND(F20/D20&lt;1,F20/D20&gt;-1),F20/D20,"n/a"))</f>
        <v>-0.5934417717831918</v>
      </c>
      <c r="I20" s="106"/>
      <c r="J20" s="106">
        <f>SUM(J17:J18)</f>
        <v>2085816929.8700001</v>
      </c>
      <c r="K20" s="106"/>
      <c r="L20" s="106">
        <f>SUM(L17:L18)</f>
        <v>-13933588.910000104</v>
      </c>
      <c r="M20" s="106"/>
      <c r="N20" s="114">
        <f>IF(J20=0,"n/a",IF(AND(L20/J20&lt;1,L20/J20&gt;-1),L20/J20,"n/a"))</f>
        <v>-6.680159083217588E-3</v>
      </c>
      <c r="O20" s="105"/>
      <c r="P20" s="83">
        <f>IF(B57=0,"n/a",B20/B57)</f>
        <v>9.9045163741174516E-2</v>
      </c>
      <c r="Q20" s="85">
        <f>IF(D57=0,"n/a",D20/D57)</f>
        <v>0.12089777263498032</v>
      </c>
      <c r="R20" s="85">
        <f>IF(J57=0,"n/a",J20/J57)</f>
        <v>9.9242308452548639E-2</v>
      </c>
    </row>
    <row r="21" spans="1:18">
      <c r="A21" s="100" t="s">
        <v>64</v>
      </c>
      <c r="B21" s="106">
        <v>10803702.68</v>
      </c>
      <c r="C21" s="106" t="s">
        <v>192</v>
      </c>
      <c r="D21" s="106">
        <v>0</v>
      </c>
      <c r="E21" s="106"/>
      <c r="F21" s="106">
        <f>B21-D21</f>
        <v>10803702.68</v>
      </c>
      <c r="G21" s="106"/>
      <c r="H21" s="114" t="str">
        <f>IF(D21=0,"n/a",IF(AND(F21/D21&lt;1,F21/D21&gt;-1),F21/D21,"n/a"))</f>
        <v>n/a</v>
      </c>
      <c r="I21" s="106"/>
      <c r="J21" s="106">
        <v>8153872.2599999998</v>
      </c>
      <c r="K21" s="106"/>
      <c r="L21" s="106">
        <f>B21-J21</f>
        <v>2649830.42</v>
      </c>
      <c r="M21" s="106"/>
      <c r="N21" s="114">
        <f>IF(J21=0,"n/a",IF(AND(L21/J21&lt;1,L21/J21&gt;-1),L21/J21,"n/a"))</f>
        <v>0.32497816197086216</v>
      </c>
      <c r="O21" s="108"/>
      <c r="P21" s="85">
        <f>IF(B58=0,"n/a",B21/B58)</f>
        <v>5.1436079246266735E-3</v>
      </c>
      <c r="Q21" s="85">
        <f>IF(D58=0,"n/a",D21/D58)</f>
        <v>0</v>
      </c>
      <c r="R21" s="85">
        <f>IF(J58=0,"n/a",J21/J58)</f>
        <v>3.938566498688306E-3</v>
      </c>
    </row>
    <row r="22" spans="1:18">
      <c r="A22" s="100" t="s">
        <v>63</v>
      </c>
      <c r="B22" s="106">
        <v>57895295.350000001</v>
      </c>
      <c r="C22" s="106"/>
      <c r="D22" s="106">
        <v>2067036000</v>
      </c>
      <c r="E22" s="106"/>
      <c r="F22" s="106">
        <f>B22-D22</f>
        <v>-2009140704.6500001</v>
      </c>
      <c r="G22" s="106"/>
      <c r="H22" s="114">
        <f>IF(D22=0,"n/a",IF(AND(F22/D22&lt;1,F22/D22&gt;-1),F22/D22,"n/a"))</f>
        <v>-0.97199115286332705</v>
      </c>
      <c r="I22" s="106"/>
      <c r="J22" s="106">
        <v>29723813.52</v>
      </c>
      <c r="K22" s="106"/>
      <c r="L22" s="106">
        <f>B22-J22</f>
        <v>28171481.830000002</v>
      </c>
      <c r="M22" s="106"/>
      <c r="N22" s="114">
        <f>IF(J22=0,"n/a",IF(AND(L22/J22&lt;1,L22/J22&gt;-1),L22/J22,"n/a"))</f>
        <v>0.94777481399028785</v>
      </c>
      <c r="O22" s="105"/>
      <c r="P22" s="196">
        <f>IF(B59=0,"n/a",B22/B59)</f>
        <v>3.4339111363254876E-2</v>
      </c>
      <c r="Q22" s="196">
        <f>IF(D59=0,"n/a",D22/D59)</f>
        <v>0.99775930429342785</v>
      </c>
      <c r="R22" s="196">
        <f>IF(J59=0,"n/a",J22/J59)</f>
        <v>2.1615589676462245E-2</v>
      </c>
    </row>
    <row r="23" spans="1:18" ht="6" customHeight="1">
      <c r="A23" s="99"/>
      <c r="B23" s="116"/>
      <c r="C23" s="115"/>
      <c r="D23" s="116"/>
      <c r="E23" s="115"/>
      <c r="F23" s="116"/>
      <c r="G23" s="115"/>
      <c r="H23" s="116" t="s">
        <v>61</v>
      </c>
      <c r="I23" s="115"/>
      <c r="J23" s="116"/>
      <c r="K23" s="115"/>
      <c r="L23" s="116"/>
      <c r="M23" s="115"/>
      <c r="N23" s="116" t="s">
        <v>61</v>
      </c>
      <c r="O23" s="118"/>
      <c r="P23" s="118"/>
      <c r="Q23" s="118"/>
      <c r="R23" s="118"/>
    </row>
    <row r="24" spans="1:18">
      <c r="A24" s="120" t="s">
        <v>84</v>
      </c>
      <c r="B24" s="106">
        <f>SUM(B20:B22)</f>
        <v>2140582338.9899995</v>
      </c>
      <c r="C24" s="106"/>
      <c r="D24" s="106">
        <f>SUM(D20:D22)</f>
        <v>7163190000</v>
      </c>
      <c r="E24" s="106"/>
      <c r="F24" s="106">
        <f>SUM(F20:F22)</f>
        <v>-5022607661.0100002</v>
      </c>
      <c r="G24" s="106"/>
      <c r="H24" s="114">
        <f>IF(D24=0,"n/a",IF(AND(F24/D24&lt;1,F24/D24&gt;-1),F24/D24,"n/a"))</f>
        <v>-0.70116912451156543</v>
      </c>
      <c r="I24" s="106"/>
      <c r="J24" s="106">
        <f>SUM(J20:J22)</f>
        <v>2123694615.6500001</v>
      </c>
      <c r="K24" s="106"/>
      <c r="L24" s="106">
        <f>SUM(L20:L22)</f>
        <v>16887723.339999899</v>
      </c>
      <c r="M24" s="106"/>
      <c r="N24" s="114">
        <f>IF(J24=0,"n/a",IF(AND(L24/J24&lt;1,L24/J24&gt;-1),L24/J24,"n/a"))</f>
        <v>7.9520488565306587E-3</v>
      </c>
      <c r="O24" s="105"/>
      <c r="P24" s="104"/>
      <c r="Q24" s="121"/>
      <c r="R24" s="121"/>
    </row>
    <row r="25" spans="1:18" ht="6.6" customHeight="1">
      <c r="A25" s="122"/>
      <c r="B25" s="107"/>
      <c r="C25" s="107"/>
      <c r="D25" s="107"/>
      <c r="E25" s="107"/>
      <c r="F25" s="107"/>
      <c r="G25" s="107"/>
      <c r="H25" s="123" t="s">
        <v>61</v>
      </c>
      <c r="I25" s="107"/>
      <c r="J25" s="107"/>
      <c r="K25" s="107"/>
      <c r="L25" s="107"/>
      <c r="M25" s="107"/>
      <c r="N25" s="123" t="s">
        <v>61</v>
      </c>
      <c r="O25" s="108"/>
      <c r="P25" s="123"/>
      <c r="Q25" s="123"/>
      <c r="R25" s="123"/>
    </row>
    <row r="26" spans="1:18">
      <c r="A26" s="100" t="s">
        <v>100</v>
      </c>
      <c r="B26" s="107">
        <v>4631235.8600000003</v>
      </c>
      <c r="C26" s="107"/>
      <c r="D26" s="107">
        <v>15616000</v>
      </c>
      <c r="E26" s="107"/>
      <c r="F26" s="107">
        <f>B26-D26</f>
        <v>-10984764.140000001</v>
      </c>
      <c r="G26" s="107"/>
      <c r="H26" s="114">
        <f>IF(D26=0,"n/a",IF(AND(F26/D26&lt;1,F26/D26&gt;-1),F26/D26,"n/a"))</f>
        <v>-0.7034300806864755</v>
      </c>
      <c r="I26" s="107"/>
      <c r="J26" s="107">
        <v>-18549915.550000001</v>
      </c>
      <c r="K26" s="107"/>
      <c r="L26" s="107">
        <f>B26-J26</f>
        <v>23181151.41</v>
      </c>
      <c r="M26" s="107"/>
      <c r="N26" s="114" t="str">
        <f>IF(J26=0,"n/a",IF(AND(L26/J26&lt;1,L26/J26&gt;-1),L26/J26,"n/a"))</f>
        <v>n/a</v>
      </c>
      <c r="O26" s="108"/>
      <c r="P26" s="123"/>
      <c r="Q26" s="123"/>
      <c r="R26" s="123"/>
    </row>
    <row r="27" spans="1:18">
      <c r="A27" s="100" t="s">
        <v>91</v>
      </c>
      <c r="B27" s="107">
        <v>22670583.329999998</v>
      </c>
      <c r="C27" s="107"/>
      <c r="D27" s="107">
        <v>27564000</v>
      </c>
      <c r="E27" s="107"/>
      <c r="F27" s="107">
        <f>B27-D27</f>
        <v>-4893416.6700000018</v>
      </c>
      <c r="G27" s="107"/>
      <c r="H27" s="114">
        <f>IF(D27=0,"n/a",IF(AND(F27/D27&lt;1,F27/D27&gt;-1),F27/D27,"n/a"))</f>
        <v>-0.17752926534610367</v>
      </c>
      <c r="I27" s="107"/>
      <c r="J27" s="107">
        <v>20542329.579999998</v>
      </c>
      <c r="K27" s="107"/>
      <c r="L27" s="107">
        <f>B27-J27</f>
        <v>2128253.75</v>
      </c>
      <c r="M27" s="107"/>
      <c r="N27" s="114">
        <f>IF(J27=0,"n/a",IF(AND(L27/J27&lt;1,L27/J27&gt;-1),L27/J27,"n/a"))</f>
        <v>0.10360332997831301</v>
      </c>
      <c r="O27" s="108"/>
      <c r="P27" s="123"/>
      <c r="Q27" s="123"/>
      <c r="R27" s="123"/>
    </row>
    <row r="28" spans="1:18">
      <c r="A28" s="100" t="s">
        <v>105</v>
      </c>
      <c r="B28" s="107">
        <v>6712959.2999999998</v>
      </c>
      <c r="C28" s="107"/>
      <c r="D28" s="107">
        <v>8504000</v>
      </c>
      <c r="E28" s="107"/>
      <c r="F28" s="107">
        <f>B28-D28</f>
        <v>-1791040.7000000002</v>
      </c>
      <c r="G28" s="107"/>
      <c r="H28" s="114">
        <f>IF(D28=0,"n/a",IF(AND(F28/D28&lt;1,F28/D28&gt;-1),F28/D28,"n/a"))</f>
        <v>-0.21061155926622768</v>
      </c>
      <c r="I28" s="107"/>
      <c r="J28" s="107">
        <v>0</v>
      </c>
      <c r="K28" s="107"/>
      <c r="L28" s="107">
        <f>B28-J28</f>
        <v>6712959.2999999998</v>
      </c>
      <c r="M28" s="107"/>
      <c r="N28" s="114" t="str">
        <f>IF(J28=0,"n/a",IF(AND(L28/J28&lt;1,L28/J28&gt;-1),L28/J28,"n/a"))</f>
        <v>n/a</v>
      </c>
      <c r="O28" s="108"/>
      <c r="P28" s="123"/>
      <c r="Q28" s="123"/>
      <c r="R28" s="123"/>
    </row>
    <row r="29" spans="1:18">
      <c r="A29" s="100" t="s">
        <v>101</v>
      </c>
      <c r="B29" s="194">
        <v>8348055.2000000002</v>
      </c>
      <c r="C29" s="107"/>
      <c r="D29" s="194">
        <v>51684000</v>
      </c>
      <c r="E29" s="107"/>
      <c r="F29" s="194">
        <f>B29-D29</f>
        <v>-43335944.799999997</v>
      </c>
      <c r="G29" s="107"/>
      <c r="H29" s="193">
        <f>IF(D29=0,"n/a",IF(AND(F29/D29&lt;1,F29/D29&gt;-1),F29/D29,"n/a"))</f>
        <v>-0.83847892577973837</v>
      </c>
      <c r="I29" s="107"/>
      <c r="J29" s="194">
        <v>1634345.21</v>
      </c>
      <c r="K29" s="107"/>
      <c r="L29" s="194">
        <f>B29-J29</f>
        <v>6713709.9900000002</v>
      </c>
      <c r="M29" s="107"/>
      <c r="N29" s="193" t="str">
        <f>IF(J29=0,"n/a",IF(AND(L29/J29&lt;1,L29/J29&gt;-1),L29/J29,"n/a"))</f>
        <v>n/a</v>
      </c>
      <c r="O29" s="108"/>
      <c r="P29" s="123"/>
      <c r="Q29" s="123"/>
      <c r="R29" s="123"/>
    </row>
    <row r="30" spans="1:18">
      <c r="A30" s="100" t="s">
        <v>92</v>
      </c>
      <c r="B30" s="194">
        <f>SUM(B26:B29)</f>
        <v>42362833.689999998</v>
      </c>
      <c r="C30" s="106"/>
      <c r="D30" s="194">
        <f>SUM(D26:D29)</f>
        <v>103368000</v>
      </c>
      <c r="E30" s="106"/>
      <c r="F30" s="194">
        <f>SUM(F26:F29)</f>
        <v>-61005166.310000002</v>
      </c>
      <c r="G30" s="106"/>
      <c r="H30" s="193">
        <f>IF(D30=0,"n/a",IF(AND(F30/D30&lt;1,F30/D30&gt;-1),F30/D30,"n/a"))</f>
        <v>-0.59017458313984983</v>
      </c>
      <c r="I30" s="106"/>
      <c r="J30" s="194">
        <f>SUM(J26:J29)</f>
        <v>3626759.2399999974</v>
      </c>
      <c r="K30" s="106"/>
      <c r="L30" s="194">
        <f>SUM(L26:L29)</f>
        <v>38736074.450000003</v>
      </c>
      <c r="M30" s="106"/>
      <c r="N30" s="193" t="str">
        <f>IF(J30=0,"n/a",IF(AND(L30/J30&lt;1,L30/J30&gt;-1),L30/J30,"n/a"))</f>
        <v>n/a</v>
      </c>
      <c r="O30" s="105"/>
      <c r="P30" s="121"/>
      <c r="Q30" s="121"/>
      <c r="R30" s="121"/>
    </row>
    <row r="31" spans="1:18" ht="6.6" customHeight="1">
      <c r="A31" s="122"/>
      <c r="B31" s="107"/>
      <c r="C31" s="107"/>
      <c r="D31" s="107"/>
      <c r="E31" s="107"/>
      <c r="F31" s="107"/>
      <c r="G31" s="107"/>
      <c r="H31" s="123" t="s">
        <v>61</v>
      </c>
      <c r="I31" s="107"/>
      <c r="J31" s="107"/>
      <c r="K31" s="107"/>
      <c r="L31" s="107"/>
      <c r="M31" s="107"/>
      <c r="N31" s="123" t="s">
        <v>61</v>
      </c>
      <c r="O31" s="108"/>
      <c r="P31" s="123"/>
      <c r="Q31" s="123"/>
      <c r="R31" s="123"/>
    </row>
    <row r="32" spans="1:18" ht="13.8" thickBot="1">
      <c r="A32" s="124" t="s">
        <v>83</v>
      </c>
      <c r="B32" s="163">
        <f>+B30+B24</f>
        <v>2182945172.6799994</v>
      </c>
      <c r="C32" s="106"/>
      <c r="D32" s="163">
        <f>+D30+D24</f>
        <v>7266558000</v>
      </c>
      <c r="E32" s="106"/>
      <c r="F32" s="163">
        <f>+F30+F24</f>
        <v>-5083612827.3200006</v>
      </c>
      <c r="G32" s="106"/>
      <c r="H32" s="125">
        <f>IF(D32=0,"n/a",IF(AND(F32/D32&lt;1,F32/D32&gt;-1),F32/D32,"n/a"))</f>
        <v>-0.69959020864073485</v>
      </c>
      <c r="I32" s="106"/>
      <c r="J32" s="163">
        <f>+J30+J24</f>
        <v>2127321374.8900001</v>
      </c>
      <c r="K32" s="106"/>
      <c r="L32" s="163">
        <f>+L30+L24</f>
        <v>55623797.789999902</v>
      </c>
      <c r="M32" s="106"/>
      <c r="N32" s="125">
        <f>IF(J32=0,"n/a",IF(AND(L32/J32&lt;1,L32/J32&gt;-1),L32/J32,"n/a"))</f>
        <v>2.6147341180584954E-2</v>
      </c>
      <c r="O32" s="105"/>
      <c r="P32" s="121"/>
      <c r="Q32" s="121"/>
      <c r="R32" s="121"/>
    </row>
    <row r="33" spans="1:19" ht="4.2" customHeight="1" thickTop="1">
      <c r="A33" s="126"/>
      <c r="B33" s="107"/>
      <c r="C33" s="106"/>
      <c r="D33" s="107"/>
      <c r="E33" s="106"/>
      <c r="F33" s="107"/>
      <c r="G33" s="106"/>
      <c r="H33" s="107"/>
      <c r="I33" s="106"/>
      <c r="J33" s="107"/>
      <c r="K33" s="106"/>
      <c r="L33" s="107"/>
      <c r="M33" s="106"/>
      <c r="N33" s="127"/>
      <c r="O33" s="105"/>
      <c r="P33" s="121"/>
      <c r="Q33" s="121"/>
      <c r="R33" s="121"/>
    </row>
    <row r="34" spans="1:19" ht="13.2" customHeight="1">
      <c r="A34" s="99"/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06"/>
      <c r="O34" s="128"/>
      <c r="P34" s="118"/>
      <c r="Q34" s="118"/>
      <c r="R34" s="241" t="s">
        <v>191</v>
      </c>
      <c r="S34" s="242">
        <f>B20</f>
        <v>2071883340.9599996</v>
      </c>
    </row>
    <row r="35" spans="1:19">
      <c r="A35" s="100" t="s">
        <v>82</v>
      </c>
      <c r="B35" s="101">
        <v>81081752.099999994</v>
      </c>
      <c r="C35" s="106"/>
      <c r="D35" s="101">
        <v>-86574555</v>
      </c>
      <c r="E35" s="106"/>
      <c r="F35" s="101"/>
      <c r="G35" s="106"/>
      <c r="H35" s="106"/>
      <c r="I35" s="106"/>
      <c r="J35" s="101">
        <v>79962218.239999995</v>
      </c>
      <c r="K35" s="106"/>
      <c r="L35" s="106"/>
      <c r="M35" s="106"/>
      <c r="N35" s="106"/>
      <c r="O35" s="121"/>
      <c r="P35" s="104"/>
      <c r="Q35" s="121"/>
      <c r="R35" s="241" t="s">
        <v>192</v>
      </c>
      <c r="S35" s="242">
        <f>B21</f>
        <v>10803702.68</v>
      </c>
    </row>
    <row r="36" spans="1:19">
      <c r="A36" s="100" t="s">
        <v>81</v>
      </c>
      <c r="B36" s="101">
        <v>-95968315.090000004</v>
      </c>
      <c r="C36" s="106"/>
      <c r="D36" s="106">
        <v>92508579</v>
      </c>
      <c r="E36" s="106"/>
      <c r="F36" s="106"/>
      <c r="G36" s="106"/>
      <c r="H36" s="106"/>
      <c r="I36" s="106"/>
      <c r="J36" s="101">
        <v>-76043900.519999996</v>
      </c>
      <c r="K36" s="106"/>
      <c r="L36" s="106"/>
      <c r="M36" s="106"/>
      <c r="N36" s="106"/>
      <c r="O36" s="105"/>
      <c r="P36" s="104"/>
      <c r="Q36" s="121"/>
      <c r="R36" s="81"/>
      <c r="S36" s="244">
        <f>SUM(S34:S35)</f>
        <v>2082687043.6399996</v>
      </c>
    </row>
    <row r="37" spans="1:19" ht="12" customHeight="1">
      <c r="A37" s="100" t="s">
        <v>80</v>
      </c>
      <c r="B37" s="101">
        <v>93546317.129999995</v>
      </c>
      <c r="C37" s="129"/>
      <c r="D37" s="106">
        <v>-53290324</v>
      </c>
      <c r="E37" s="129"/>
      <c r="F37" s="106"/>
      <c r="G37" s="129"/>
      <c r="H37" s="129"/>
      <c r="I37" s="129"/>
      <c r="J37" s="101">
        <v>88520725.189999998</v>
      </c>
      <c r="K37" s="129"/>
      <c r="L37" s="129"/>
      <c r="M37" s="129"/>
      <c r="N37" s="129"/>
      <c r="O37" s="99"/>
      <c r="P37" s="96"/>
      <c r="Q37" s="99"/>
      <c r="R37" s="243" t="s">
        <v>193</v>
      </c>
      <c r="S37" s="242">
        <f>-B15</f>
        <v>-353277.37</v>
      </c>
    </row>
    <row r="38" spans="1:19" ht="13.8" thickBot="1">
      <c r="A38" s="100" t="s">
        <v>93</v>
      </c>
      <c r="B38" s="101">
        <v>-61460091.100000001</v>
      </c>
      <c r="C38" s="106"/>
      <c r="D38" s="106">
        <v>15446696</v>
      </c>
      <c r="E38" s="106"/>
      <c r="F38" s="106"/>
      <c r="G38" s="106"/>
      <c r="H38" s="106"/>
      <c r="I38" s="106"/>
      <c r="J38" s="101">
        <v>-27334836.960000001</v>
      </c>
      <c r="K38" s="106"/>
      <c r="L38" s="106"/>
      <c r="M38" s="106"/>
      <c r="N38" s="106"/>
      <c r="O38" s="121"/>
      <c r="P38" s="104"/>
      <c r="Q38" s="121"/>
      <c r="R38" s="241"/>
      <c r="S38" s="245">
        <f>SUM(S36:S37)</f>
        <v>2082333766.2699997</v>
      </c>
    </row>
    <row r="39" spans="1:19" ht="13.8" thickTop="1">
      <c r="A39" s="100" t="s">
        <v>79</v>
      </c>
      <c r="B39" s="101">
        <v>15970824.189999999</v>
      </c>
      <c r="C39" s="106"/>
      <c r="D39" s="106">
        <v>-6359118</v>
      </c>
      <c r="E39" s="106"/>
      <c r="F39" s="106"/>
      <c r="G39" s="106"/>
      <c r="H39" s="106"/>
      <c r="I39" s="106"/>
      <c r="J39" s="101">
        <v>13886393.369999999</v>
      </c>
      <c r="K39" s="106"/>
      <c r="L39" s="106"/>
      <c r="M39" s="106"/>
      <c r="N39" s="106"/>
      <c r="O39" s="121"/>
      <c r="P39" s="104"/>
      <c r="Q39" s="121"/>
      <c r="R39" s="121"/>
    </row>
    <row r="40" spans="1:19">
      <c r="A40" s="100" t="s">
        <v>90</v>
      </c>
      <c r="B40" s="101">
        <v>-6034563.9500000002</v>
      </c>
      <c r="C40" s="106"/>
      <c r="D40" s="106">
        <v>0</v>
      </c>
      <c r="E40" s="106"/>
      <c r="F40" s="106"/>
      <c r="G40" s="106"/>
      <c r="H40" s="106"/>
      <c r="I40" s="106"/>
      <c r="J40" s="101">
        <v>-5987697.4000000004</v>
      </c>
      <c r="K40" s="106"/>
      <c r="L40" s="106"/>
      <c r="M40" s="106"/>
      <c r="N40" s="106"/>
      <c r="O40" s="121"/>
      <c r="P40" s="104"/>
      <c r="Q40" s="121"/>
      <c r="R40" s="121"/>
    </row>
    <row r="41" spans="1:19">
      <c r="A41" s="100" t="s">
        <v>95</v>
      </c>
      <c r="B41" s="101">
        <v>-11066584.130000001</v>
      </c>
      <c r="C41" s="106"/>
      <c r="D41" s="106" t="e">
        <v>#REF!</v>
      </c>
      <c r="E41" s="106"/>
      <c r="F41" s="106"/>
      <c r="G41" s="106"/>
      <c r="H41" s="106"/>
      <c r="I41" s="106"/>
      <c r="J41" s="101">
        <v>-9128529.5700000003</v>
      </c>
      <c r="K41" s="106"/>
      <c r="L41" s="106"/>
      <c r="M41" s="106"/>
      <c r="N41" s="106"/>
      <c r="O41" s="121"/>
      <c r="P41" s="104"/>
      <c r="Q41" s="121"/>
      <c r="R41" s="121"/>
    </row>
    <row r="42" spans="1:19">
      <c r="A42" s="226" t="s">
        <v>135</v>
      </c>
      <c r="B42" s="101">
        <v>3509014</v>
      </c>
      <c r="C42" s="106"/>
      <c r="D42" s="106" t="e">
        <v>#REF!</v>
      </c>
      <c r="E42" s="106"/>
      <c r="F42" s="106"/>
      <c r="G42" s="106"/>
      <c r="H42" s="106"/>
      <c r="I42" s="106"/>
      <c r="J42" s="101">
        <v>0</v>
      </c>
      <c r="K42" s="106"/>
      <c r="L42" s="106"/>
      <c r="M42" s="106"/>
      <c r="N42" s="106"/>
      <c r="O42" s="121"/>
      <c r="P42" s="104"/>
      <c r="Q42" s="121"/>
      <c r="R42" s="121"/>
    </row>
    <row r="43" spans="1:19" ht="12.75" customHeight="1">
      <c r="A43" s="77"/>
      <c r="B43" s="106"/>
      <c r="C43" s="130"/>
      <c r="D43" s="106"/>
      <c r="E43" s="131"/>
      <c r="F43" s="106"/>
      <c r="G43" s="131"/>
      <c r="H43" s="131"/>
      <c r="I43" s="131"/>
      <c r="J43" s="106"/>
      <c r="K43" s="131"/>
      <c r="L43" s="131"/>
      <c r="M43" s="131"/>
      <c r="N43" s="131"/>
      <c r="O43" s="90"/>
      <c r="P43" s="90"/>
      <c r="Q43" s="90"/>
      <c r="R43" s="90"/>
    </row>
    <row r="44" spans="1:19" ht="13.2" customHeight="1">
      <c r="A44" s="93"/>
      <c r="B44" s="92"/>
      <c r="C44" s="92"/>
      <c r="D44" s="92"/>
      <c r="E44" s="92"/>
      <c r="F44" s="192" t="s">
        <v>78</v>
      </c>
      <c r="G44" s="192"/>
      <c r="H44" s="192"/>
      <c r="I44" s="92"/>
      <c r="J44" s="92"/>
      <c r="K44" s="90"/>
      <c r="L44" s="192" t="s">
        <v>134</v>
      </c>
      <c r="M44" s="192"/>
      <c r="N44" s="192"/>
      <c r="O44" s="92"/>
      <c r="P44" s="92"/>
      <c r="Q44" s="90"/>
      <c r="R44" s="90"/>
    </row>
    <row r="45" spans="1:19">
      <c r="A45" s="92"/>
      <c r="B45" s="94" t="s">
        <v>77</v>
      </c>
      <c r="C45" s="92"/>
      <c r="D45" s="94"/>
      <c r="E45" s="93"/>
      <c r="F45" s="94"/>
      <c r="G45" s="90"/>
      <c r="H45" s="90"/>
      <c r="I45" s="92"/>
      <c r="J45" s="94" t="s">
        <v>77</v>
      </c>
      <c r="K45" s="90"/>
      <c r="L45" s="90"/>
      <c r="M45" s="90"/>
      <c r="N45" s="90"/>
      <c r="O45" s="132"/>
      <c r="P45" s="92"/>
      <c r="Q45" s="90"/>
      <c r="R45" s="90"/>
    </row>
    <row r="46" spans="1:19" ht="13.2" customHeight="1">
      <c r="A46" s="76" t="s">
        <v>76</v>
      </c>
      <c r="B46" s="191">
        <v>2014</v>
      </c>
      <c r="C46" s="92"/>
      <c r="D46" s="191" t="s">
        <v>75</v>
      </c>
      <c r="E46" s="92"/>
      <c r="F46" s="191" t="s">
        <v>74</v>
      </c>
      <c r="G46" s="92"/>
      <c r="H46" s="189" t="s">
        <v>73</v>
      </c>
      <c r="I46" s="92"/>
      <c r="J46" s="191">
        <v>2013</v>
      </c>
      <c r="K46" s="90"/>
      <c r="L46" s="190" t="s">
        <v>74</v>
      </c>
      <c r="M46" s="92"/>
      <c r="N46" s="189" t="s">
        <v>73</v>
      </c>
      <c r="O46" s="94"/>
      <c r="P46" s="92"/>
      <c r="Q46" s="90"/>
      <c r="R46" s="90"/>
    </row>
    <row r="47" spans="1:19" ht="6" customHeight="1">
      <c r="A47" s="96"/>
      <c r="B47" s="133"/>
      <c r="C47" s="129"/>
      <c r="D47" s="133"/>
      <c r="E47" s="129"/>
      <c r="F47" s="133"/>
      <c r="G47" s="129"/>
      <c r="H47" s="133"/>
      <c r="I47" s="129"/>
      <c r="J47" s="133"/>
      <c r="K47" s="129"/>
      <c r="L47" s="133"/>
      <c r="M47" s="129"/>
      <c r="N47" s="133"/>
      <c r="O47" s="97"/>
      <c r="P47" s="96"/>
      <c r="Q47" s="99"/>
      <c r="R47" s="99"/>
    </row>
    <row r="48" spans="1:19">
      <c r="A48" s="100" t="s">
        <v>72</v>
      </c>
      <c r="B48" s="164">
        <v>10609633829</v>
      </c>
      <c r="C48" s="113"/>
      <c r="D48" s="164">
        <v>0</v>
      </c>
      <c r="E48" s="113"/>
      <c r="F48" s="164">
        <f>B48-D48</f>
        <v>10609633829</v>
      </c>
      <c r="G48" s="113"/>
      <c r="H48" s="114" t="str">
        <f>IF(D48=0,"n/a",IF(AND(F48/D48&lt;1,F48/D48&gt;-1),F48/D48,"n/a"))</f>
        <v>n/a</v>
      </c>
      <c r="I48" s="113"/>
      <c r="J48" s="164">
        <v>10710961787.025</v>
      </c>
      <c r="K48" s="113"/>
      <c r="L48" s="164">
        <f>+B48-J48</f>
        <v>-101327958.02499962</v>
      </c>
      <c r="M48" s="113"/>
      <c r="N48" s="114">
        <f>IF(J48=0,"n/a",IF(AND(L48/J48&lt;1,L48/J48&gt;-1),L48/J48,"n/a"))</f>
        <v>-9.4602109539542803E-3</v>
      </c>
      <c r="O48" s="134"/>
      <c r="P48" s="96"/>
      <c r="Q48" s="99"/>
      <c r="R48" s="99"/>
    </row>
    <row r="49" spans="1:18" ht="12.75" customHeight="1">
      <c r="A49" s="100" t="s">
        <v>71</v>
      </c>
      <c r="B49" s="164">
        <v>8967061661.9139996</v>
      </c>
      <c r="C49" s="113"/>
      <c r="D49" s="164">
        <v>10543922000</v>
      </c>
      <c r="E49" s="113"/>
      <c r="F49" s="164">
        <f>B49-D49</f>
        <v>-1576860338.0860004</v>
      </c>
      <c r="G49" s="113"/>
      <c r="H49" s="114">
        <f>IF(D49=0,"n/a",IF(AND(F49/D49&lt;1,F49/D49&gt;-1),F49/D49,"n/a"))</f>
        <v>-0.14955159361820017</v>
      </c>
      <c r="I49" s="113"/>
      <c r="J49" s="164">
        <v>9050498705.4780006</v>
      </c>
      <c r="K49" s="113"/>
      <c r="L49" s="164">
        <f>+B49-J49</f>
        <v>-83437043.564001083</v>
      </c>
      <c r="M49" s="113"/>
      <c r="N49" s="114">
        <f>IF(J49=0,"n/a",IF(AND(L49/J49&lt;1,L49/J49&gt;-1),L49/J49,"n/a"))</f>
        <v>-9.2190548034108994E-3</v>
      </c>
      <c r="O49" s="134"/>
      <c r="P49" s="96"/>
      <c r="Q49" s="99"/>
      <c r="R49" s="99"/>
    </row>
    <row r="50" spans="1:18">
      <c r="A50" s="100" t="s">
        <v>70</v>
      </c>
      <c r="B50" s="164">
        <v>1229082661.1389999</v>
      </c>
      <c r="C50" s="113"/>
      <c r="D50" s="164">
        <v>9210826000</v>
      </c>
      <c r="E50" s="113"/>
      <c r="F50" s="164">
        <f>B50-D50</f>
        <v>-7981743338.8610001</v>
      </c>
      <c r="G50" s="113"/>
      <c r="H50" s="114">
        <f>IF(D50=0,"n/a",IF(AND(F50/D50&lt;1,F50/D50&gt;-1),F50/D50,"n/a"))</f>
        <v>-0.86656108136892396</v>
      </c>
      <c r="I50" s="113"/>
      <c r="J50" s="164">
        <v>1184902609.612</v>
      </c>
      <c r="K50" s="113"/>
      <c r="L50" s="164">
        <f>+B50-J50</f>
        <v>44180051.52699995</v>
      </c>
      <c r="M50" s="113"/>
      <c r="N50" s="114">
        <f>IF(J50=0,"n/a",IF(AND(L50/J50&lt;1,L50/J50&gt;-1),L50/J50,"n/a"))</f>
        <v>3.7285808275388001E-2</v>
      </c>
      <c r="O50" s="134"/>
      <c r="P50" s="96"/>
      <c r="Q50" s="99"/>
      <c r="R50" s="99"/>
    </row>
    <row r="51" spans="1:18">
      <c r="A51" s="100" t="s">
        <v>69</v>
      </c>
      <c r="B51" s="164">
        <v>90567408.795000002</v>
      </c>
      <c r="C51" s="113"/>
      <c r="D51" s="164">
        <v>1221199000</v>
      </c>
      <c r="E51" s="113"/>
      <c r="F51" s="164">
        <f>B51-D51</f>
        <v>-1130631591.2049999</v>
      </c>
      <c r="G51" s="113"/>
      <c r="H51" s="114">
        <f>IF(D51=0,"n/a",IF(AND(F51/D51&lt;1,F51/D51&gt;-1),F51/D51,"n/a"))</f>
        <v>-0.92583730514437035</v>
      </c>
      <c r="I51" s="113"/>
      <c r="J51" s="164">
        <v>91190135.416999996</v>
      </c>
      <c r="K51" s="113"/>
      <c r="L51" s="164">
        <f>+B51-J51</f>
        <v>-622726.62199999392</v>
      </c>
      <c r="M51" s="113"/>
      <c r="N51" s="114">
        <f>IF(J51=0,"n/a",IF(AND(L51/J51&lt;1,L51/J51&gt;-1),L51/J51,"n/a"))</f>
        <v>-6.8288814261800402E-3</v>
      </c>
      <c r="O51" s="134"/>
      <c r="P51" s="135"/>
      <c r="Q51" s="99"/>
      <c r="R51" s="99"/>
    </row>
    <row r="52" spans="1:18" ht="12.75" customHeight="1">
      <c r="A52" s="100" t="s">
        <v>68</v>
      </c>
      <c r="B52" s="164">
        <v>7281160</v>
      </c>
      <c r="C52" s="136"/>
      <c r="D52" s="164">
        <v>96621000</v>
      </c>
      <c r="E52" s="136"/>
      <c r="F52" s="164">
        <f>B52-D52</f>
        <v>-89339840</v>
      </c>
      <c r="G52" s="136"/>
      <c r="H52" s="114">
        <f>IF(D52=0,"n/a",IF(AND(F52/D52&lt;1,F52/D52&gt;-1),F52/D52,"n/a"))</f>
        <v>-0.92464205503979469</v>
      </c>
      <c r="I52" s="136"/>
      <c r="J52" s="164">
        <v>7375944</v>
      </c>
      <c r="K52" s="136"/>
      <c r="L52" s="164">
        <f>+B52-J52</f>
        <v>-94784</v>
      </c>
      <c r="M52" s="136"/>
      <c r="N52" s="114">
        <f>IF(J52=0,"n/a",IF(AND(L52/J52&lt;1,L52/J52&gt;-1),L52/J52,"n/a"))</f>
        <v>-1.2850422942473533E-2</v>
      </c>
      <c r="O52" s="134"/>
      <c r="P52" s="96"/>
      <c r="Q52" s="99"/>
      <c r="R52" s="99"/>
    </row>
    <row r="53" spans="1:18" ht="6" customHeight="1">
      <c r="A53" s="96"/>
      <c r="B53" s="137"/>
      <c r="C53" s="138"/>
      <c r="D53" s="137"/>
      <c r="E53" s="138"/>
      <c r="F53" s="137"/>
      <c r="G53" s="138"/>
      <c r="H53" s="137"/>
      <c r="I53" s="138"/>
      <c r="J53" s="137"/>
      <c r="K53" s="138"/>
      <c r="L53" s="137"/>
      <c r="M53" s="138"/>
      <c r="N53" s="137"/>
      <c r="O53" s="90"/>
      <c r="P53" s="90"/>
      <c r="Q53" s="90"/>
      <c r="R53" s="90"/>
    </row>
    <row r="54" spans="1:18">
      <c r="A54" s="112" t="s">
        <v>67</v>
      </c>
      <c r="B54" s="164">
        <f>SUM(B48:B52)</f>
        <v>20903626720.848</v>
      </c>
      <c r="C54" s="113"/>
      <c r="D54" s="164">
        <f>SUM(D48:D52)</f>
        <v>21072568000</v>
      </c>
      <c r="E54" s="113"/>
      <c r="F54" s="164">
        <f>SUM(F48:F52)</f>
        <v>-168941279.15200043</v>
      </c>
      <c r="G54" s="113"/>
      <c r="H54" s="114">
        <f>IF(D54=0,"n/a",IF(AND(F54/D54&lt;1,F54/D54&gt;-1),F54/D54,"n/a"))</f>
        <v>-8.0171187086453075E-3</v>
      </c>
      <c r="I54" s="113"/>
      <c r="J54" s="164">
        <f>SUM(J48:J52)</f>
        <v>21044929181.531998</v>
      </c>
      <c r="K54" s="113"/>
      <c r="L54" s="164">
        <f>SUM(L48:L52)</f>
        <v>-141302460.68400073</v>
      </c>
      <c r="M54" s="113"/>
      <c r="N54" s="114">
        <f>IF(J54=0,"n/a",IF(AND(L54/J54&lt;1,L54/J54&gt;-1),L54/J54,"n/a"))</f>
        <v>-6.714323410886118E-3</v>
      </c>
      <c r="O54" s="134"/>
      <c r="P54" s="96"/>
      <c r="Q54" s="99"/>
      <c r="R54" s="99"/>
    </row>
    <row r="55" spans="1:18">
      <c r="A55" s="100" t="s">
        <v>66</v>
      </c>
      <c r="B55" s="164">
        <v>14944794.408</v>
      </c>
      <c r="C55" s="136"/>
      <c r="D55" s="164">
        <v>21080020000</v>
      </c>
      <c r="E55" s="136"/>
      <c r="F55" s="164">
        <f>B55-D55</f>
        <v>-21065075205.591999</v>
      </c>
      <c r="G55" s="136"/>
      <c r="H55" s="114">
        <f>IF(D55=0,"n/a",IF(AND(F55/D55&lt;1,F55/D55&gt;-1),F55/D55,"n/a"))</f>
        <v>-0.99929104458117213</v>
      </c>
      <c r="I55" s="136"/>
      <c r="J55" s="164">
        <v>-27512694.618000001</v>
      </c>
      <c r="K55" s="136"/>
      <c r="L55" s="164">
        <f>+B55-J55</f>
        <v>42457489.026000001</v>
      </c>
      <c r="M55" s="113"/>
      <c r="N55" s="114" t="str">
        <f>IF(J55=0,"n/a",IF(AND(L55/J55&lt;1,L55/J55&gt;-1),L55/J55,"n/a"))</f>
        <v>n/a</v>
      </c>
      <c r="O55" s="139"/>
      <c r="P55" s="96"/>
      <c r="Q55" s="99"/>
      <c r="R55" s="99"/>
    </row>
    <row r="56" spans="1:18" ht="6" customHeight="1">
      <c r="A56" s="99"/>
      <c r="B56" s="137"/>
      <c r="C56" s="138"/>
      <c r="D56" s="137"/>
      <c r="E56" s="138"/>
      <c r="F56" s="137"/>
      <c r="G56" s="138"/>
      <c r="H56" s="137"/>
      <c r="I56" s="138"/>
      <c r="J56" s="137"/>
      <c r="K56" s="138"/>
      <c r="L56" s="137"/>
      <c r="M56" s="138"/>
      <c r="N56" s="137"/>
      <c r="O56" s="90"/>
      <c r="P56" s="90"/>
      <c r="Q56" s="90"/>
      <c r="R56" s="90"/>
    </row>
    <row r="57" spans="1:18" ht="12.75" customHeight="1">
      <c r="A57" s="112" t="s">
        <v>65</v>
      </c>
      <c r="B57" s="164">
        <f>SUM(B54:B55)</f>
        <v>20918571515.256001</v>
      </c>
      <c r="C57" s="113"/>
      <c r="D57" s="164">
        <f>SUM(D54:D55)</f>
        <v>42152588000</v>
      </c>
      <c r="E57" s="113"/>
      <c r="F57" s="164">
        <f>SUM(F54:F55)</f>
        <v>-21234016484.743999</v>
      </c>
      <c r="G57" s="113"/>
      <c r="H57" s="114">
        <f>IF(D57=0,"n/a",IF(AND(F57/D57&lt;1,F57/D57&gt;-1),F57/D57,"n/a"))</f>
        <v>-0.50374170346893055</v>
      </c>
      <c r="I57" s="113"/>
      <c r="J57" s="164">
        <f>SUM(J54:J55)</f>
        <v>21017416486.913998</v>
      </c>
      <c r="K57" s="113"/>
      <c r="L57" s="164">
        <f>SUM(L54:L55)</f>
        <v>-98844971.658000737</v>
      </c>
      <c r="M57" s="113"/>
      <c r="N57" s="114">
        <f>IF(J57=0,"n/a",IF(AND(L57/J57&lt;1,L57/J57&gt;-1),L57/J57,"n/a"))</f>
        <v>-4.7030029461301416E-3</v>
      </c>
      <c r="O57" s="134"/>
      <c r="P57" s="99"/>
      <c r="Q57" s="99"/>
      <c r="R57" s="99"/>
    </row>
    <row r="58" spans="1:18">
      <c r="A58" s="100" t="s">
        <v>64</v>
      </c>
      <c r="B58" s="164">
        <v>2100413335.9920001</v>
      </c>
      <c r="C58" s="136"/>
      <c r="D58" s="164">
        <v>21076616000</v>
      </c>
      <c r="E58" s="136"/>
      <c r="F58" s="164">
        <f>B58-D58</f>
        <v>-18976202664.007999</v>
      </c>
      <c r="G58" s="136"/>
      <c r="H58" s="114">
        <f>IF(D58=0,"n/a",IF(AND(F58/D58&lt;1,F58/D58&gt;-1),F58/D58,"n/a"))</f>
        <v>-0.90034390074801374</v>
      </c>
      <c r="I58" s="136"/>
      <c r="J58" s="164">
        <v>2070263955.862</v>
      </c>
      <c r="K58" s="136"/>
      <c r="L58" s="164">
        <f>+B58-J58</f>
        <v>30149380.130000114</v>
      </c>
      <c r="M58" s="136"/>
      <c r="N58" s="114">
        <f>IF(J58=0,"n/a",IF(AND(L58/J58&lt;1,L58/J58&gt;-1),L58/J58,"n/a"))</f>
        <v>1.4563060929806294E-2</v>
      </c>
      <c r="O58" s="134"/>
      <c r="P58" s="96"/>
      <c r="Q58" s="99"/>
      <c r="R58" s="99"/>
    </row>
    <row r="59" spans="1:18">
      <c r="A59" s="100" t="s">
        <v>63</v>
      </c>
      <c r="B59" s="164">
        <v>1685987000</v>
      </c>
      <c r="C59" s="136"/>
      <c r="D59" s="164">
        <v>2071678000</v>
      </c>
      <c r="E59" s="136"/>
      <c r="F59" s="164">
        <f>B59-D59</f>
        <v>-385691000</v>
      </c>
      <c r="G59" s="136"/>
      <c r="H59" s="114">
        <f>IF(D59=0,"n/a",IF(AND(F59/D59&lt;1,F59/D59&gt;-1),F59/D59,"n/a"))</f>
        <v>-0.18617323734673052</v>
      </c>
      <c r="I59" s="136"/>
      <c r="J59" s="164">
        <v>1375110000</v>
      </c>
      <c r="K59" s="136"/>
      <c r="L59" s="164">
        <f>+B59-J59</f>
        <v>310877000</v>
      </c>
      <c r="M59" s="136"/>
      <c r="N59" s="114">
        <f>IF(J59=0,"n/a",IF(AND(L59/J59&lt;1,L59/J59&gt;-1),L59/J59,"n/a"))</f>
        <v>0.22607427769414812</v>
      </c>
      <c r="O59" s="134"/>
      <c r="P59" s="96"/>
      <c r="Q59" s="99"/>
      <c r="R59" s="99"/>
    </row>
    <row r="60" spans="1:18" ht="6" customHeight="1">
      <c r="A60" s="90"/>
      <c r="B60" s="140"/>
      <c r="C60" s="113"/>
      <c r="D60" s="140"/>
      <c r="E60" s="113"/>
      <c r="F60" s="140"/>
      <c r="G60" s="113"/>
      <c r="H60" s="140"/>
      <c r="I60" s="113"/>
      <c r="J60" s="140"/>
      <c r="K60" s="113"/>
      <c r="L60" s="140"/>
      <c r="M60" s="113"/>
      <c r="N60" s="140"/>
      <c r="O60" s="90"/>
      <c r="P60" s="90"/>
      <c r="Q60" s="90"/>
      <c r="R60" s="90"/>
    </row>
    <row r="61" spans="1:18" ht="13.8" thickBot="1">
      <c r="A61" s="112" t="s">
        <v>60</v>
      </c>
      <c r="B61" s="165">
        <f>SUM(B57:B59)</f>
        <v>24704971851.248001</v>
      </c>
      <c r="C61" s="113"/>
      <c r="D61" s="165">
        <f>SUM(D57:D59)</f>
        <v>65300882000</v>
      </c>
      <c r="E61" s="113"/>
      <c r="F61" s="165">
        <f>SUM(F57:F59)</f>
        <v>-40595910148.751999</v>
      </c>
      <c r="G61" s="113"/>
      <c r="H61" s="125">
        <f>IF(D61=0,"n/a",IF(AND(F61/D61&lt;1,F61/D61&gt;-1),F61/D61,"n/a"))</f>
        <v>-0.62167476005533895</v>
      </c>
      <c r="I61" s="113"/>
      <c r="J61" s="165">
        <f>SUM(J57:J59)</f>
        <v>24462790442.775997</v>
      </c>
      <c r="K61" s="113"/>
      <c r="L61" s="165">
        <f>SUM(L57:L59)</f>
        <v>242181408.47199938</v>
      </c>
      <c r="M61" s="113"/>
      <c r="N61" s="125">
        <f>IF(J61=0,"n/a",IF(AND(L61/J61&lt;1,L61/J61&gt;-1),L61/J61,"n/a"))</f>
        <v>9.899991133003265E-3</v>
      </c>
      <c r="O61" s="134"/>
      <c r="P61" s="99"/>
      <c r="Q61" s="99"/>
      <c r="R61" s="99"/>
    </row>
    <row r="62" spans="1:18" ht="13.8" thickTop="1">
      <c r="A62" s="92"/>
      <c r="B62" s="141"/>
      <c r="C62" s="142"/>
      <c r="D62" s="141"/>
      <c r="E62" s="142"/>
      <c r="F62" s="141"/>
      <c r="G62" s="143"/>
      <c r="H62" s="141"/>
      <c r="I62" s="142"/>
      <c r="J62" s="141"/>
      <c r="K62" s="142"/>
      <c r="L62" s="141"/>
      <c r="M62" s="142"/>
      <c r="N62" s="141"/>
      <c r="O62" s="162"/>
      <c r="P62" s="150"/>
      <c r="Q62" s="150"/>
      <c r="R62" s="150"/>
    </row>
  </sheetData>
  <printOptions horizontalCentered="1"/>
  <pageMargins left="0.25" right="0.25" top="0.25" bottom="0.38" header="0" footer="0"/>
  <pageSetup scale="77" orientation="landscape" r:id="rId1"/>
  <headerFooter alignWithMargins="0">
    <oddFooter>&amp;C5d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S63"/>
  <sheetViews>
    <sheetView workbookViewId="0">
      <pane ySplit="9" topLeftCell="A10" activePane="bottomLeft" state="frozen"/>
      <selection activeCell="B16" sqref="B16"/>
      <selection pane="bottomLeft" activeCell="B16" sqref="B16"/>
    </sheetView>
  </sheetViews>
  <sheetFormatPr defaultColWidth="9.109375" defaultRowHeight="13.2"/>
  <cols>
    <col min="1" max="1" width="41.88671875" style="227" customWidth="1"/>
    <col min="2" max="2" width="17.44140625" style="227" customWidth="1"/>
    <col min="3" max="3" width="2.6640625" style="227" customWidth="1"/>
    <col min="4" max="4" width="17.109375" style="227" hidden="1" customWidth="1"/>
    <col min="5" max="5" width="0.6640625" style="227" hidden="1" customWidth="1"/>
    <col min="6" max="6" width="16.109375" style="227" hidden="1" customWidth="1"/>
    <col min="7" max="7" width="0.6640625" style="227" hidden="1" customWidth="1"/>
    <col min="8" max="8" width="7.6640625" style="227" hidden="1" customWidth="1"/>
    <col min="9" max="9" width="0.6640625" style="227" hidden="1" customWidth="1"/>
    <col min="10" max="10" width="17.44140625" style="227" bestFit="1" customWidth="1"/>
    <col min="11" max="11" width="0.6640625" style="227" customWidth="1"/>
    <col min="12" max="12" width="16.109375" style="227" bestFit="1" customWidth="1"/>
    <col min="13" max="13" width="0.6640625" style="227" customWidth="1"/>
    <col min="14" max="14" width="7.6640625" style="227" bestFit="1" customWidth="1"/>
    <col min="15" max="15" width="0.6640625" style="227" customWidth="1"/>
    <col min="16" max="16" width="7.6640625" style="227" customWidth="1"/>
    <col min="17" max="17" width="9.109375" style="227" hidden="1" customWidth="1"/>
    <col min="18" max="18" width="7.88671875" style="227" customWidth="1"/>
    <col min="19" max="19" width="16.5546875" style="227" bestFit="1" customWidth="1"/>
    <col min="20" max="16384" width="9.109375" style="227"/>
  </cols>
  <sheetData>
    <row r="1" spans="1:18" ht="13.8">
      <c r="A1" s="86" t="s">
        <v>30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</row>
    <row r="2" spans="1:18" ht="13.8">
      <c r="A2" s="86" t="s">
        <v>89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</row>
    <row r="3" spans="1:18" ht="13.8">
      <c r="A3" s="86" t="s">
        <v>190</v>
      </c>
      <c r="B3" s="86"/>
      <c r="C3" s="86"/>
      <c r="D3" s="86"/>
      <c r="E3" s="86"/>
      <c r="F3" s="86"/>
      <c r="G3" s="240"/>
      <c r="H3" s="86"/>
      <c r="I3" s="86"/>
      <c r="J3" s="86"/>
      <c r="K3" s="86"/>
      <c r="L3" s="86"/>
      <c r="M3" s="86"/>
      <c r="N3" s="86"/>
      <c r="O3" s="86"/>
      <c r="P3" s="239"/>
      <c r="Q3" s="86"/>
      <c r="R3" s="86"/>
    </row>
    <row r="4" spans="1:18">
      <c r="A4" s="238" t="s">
        <v>88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</row>
    <row r="5" spans="1:18">
      <c r="A5" s="88" t="s">
        <v>61</v>
      </c>
      <c r="B5" s="89"/>
      <c r="C5" s="89"/>
      <c r="D5" s="89"/>
      <c r="E5" s="89"/>
      <c r="F5" s="90"/>
      <c r="G5" s="90"/>
      <c r="H5" s="90"/>
      <c r="I5" s="90"/>
      <c r="J5" s="90"/>
      <c r="K5" s="89"/>
      <c r="L5" s="89"/>
      <c r="M5" s="89"/>
      <c r="N5" s="89"/>
      <c r="O5" s="89"/>
      <c r="P5" s="89"/>
      <c r="Q5" s="89"/>
      <c r="R5" s="89"/>
    </row>
    <row r="6" spans="1:18">
      <c r="A6" s="91" t="s">
        <v>61</v>
      </c>
      <c r="B6" s="92"/>
      <c r="C6" s="92"/>
      <c r="D6" s="92"/>
      <c r="E6" s="92"/>
      <c r="F6" s="192" t="s">
        <v>78</v>
      </c>
      <c r="G6" s="192"/>
      <c r="H6" s="192"/>
      <c r="I6" s="92"/>
      <c r="J6" s="92"/>
      <c r="K6" s="90"/>
      <c r="L6" s="192" t="s">
        <v>163</v>
      </c>
      <c r="M6" s="192"/>
      <c r="N6" s="192"/>
      <c r="O6" s="70"/>
      <c r="P6" s="201" t="s">
        <v>99</v>
      </c>
      <c r="Q6" s="200"/>
      <c r="R6" s="200"/>
    </row>
    <row r="7" spans="1:18">
      <c r="A7" s="93"/>
      <c r="B7" s="94" t="s">
        <v>77</v>
      </c>
      <c r="C7" s="92"/>
      <c r="D7" s="95"/>
      <c r="E7" s="93"/>
      <c r="F7" s="90"/>
      <c r="G7" s="90"/>
      <c r="H7" s="90"/>
      <c r="I7" s="92"/>
      <c r="J7" s="94" t="s">
        <v>77</v>
      </c>
      <c r="K7" s="90"/>
      <c r="L7" s="90"/>
      <c r="M7" s="90"/>
      <c r="N7" s="90"/>
      <c r="O7" s="90"/>
      <c r="P7" s="90"/>
      <c r="Q7" s="71"/>
      <c r="R7" s="90"/>
    </row>
    <row r="8" spans="1:18" ht="13.2" hidden="1" customHeight="1">
      <c r="A8" s="93"/>
      <c r="B8" s="93"/>
      <c r="C8" s="92"/>
      <c r="D8" s="93"/>
      <c r="E8" s="93"/>
      <c r="F8" s="72"/>
      <c r="G8" s="73"/>
      <c r="H8" s="90"/>
      <c r="I8" s="92"/>
      <c r="J8" s="93"/>
      <c r="K8" s="74"/>
      <c r="L8" s="73"/>
      <c r="M8" s="70"/>
      <c r="N8" s="74"/>
      <c r="O8" s="70"/>
      <c r="P8" s="73"/>
      <c r="Q8" s="75"/>
      <c r="R8" s="74"/>
    </row>
    <row r="9" spans="1:18" ht="12.75" customHeight="1">
      <c r="A9" s="76" t="s">
        <v>86</v>
      </c>
      <c r="B9" s="191">
        <v>2015</v>
      </c>
      <c r="C9" s="92"/>
      <c r="D9" s="190" t="s">
        <v>75</v>
      </c>
      <c r="E9" s="92"/>
      <c r="F9" s="190" t="s">
        <v>74</v>
      </c>
      <c r="G9" s="92"/>
      <c r="H9" s="189" t="s">
        <v>73</v>
      </c>
      <c r="I9" s="92"/>
      <c r="J9" s="191">
        <v>2014</v>
      </c>
      <c r="K9" s="90"/>
      <c r="L9" s="190" t="s">
        <v>74</v>
      </c>
      <c r="M9" s="92"/>
      <c r="N9" s="189" t="s">
        <v>73</v>
      </c>
      <c r="O9" s="72"/>
      <c r="P9" s="191">
        <v>2015</v>
      </c>
      <c r="Q9" s="190" t="s">
        <v>75</v>
      </c>
      <c r="R9" s="191">
        <v>2014</v>
      </c>
    </row>
    <row r="10" spans="1:18" ht="6.6" customHeight="1">
      <c r="A10" s="96"/>
      <c r="B10" s="97"/>
      <c r="C10" s="96"/>
      <c r="D10" s="97"/>
      <c r="E10" s="96"/>
      <c r="F10" s="97"/>
      <c r="G10" s="96"/>
      <c r="H10" s="98"/>
      <c r="I10" s="96"/>
      <c r="J10" s="97"/>
      <c r="K10" s="99"/>
      <c r="L10" s="97"/>
      <c r="M10" s="96"/>
      <c r="N10" s="98"/>
      <c r="O10" s="97"/>
      <c r="P10" s="97"/>
      <c r="Q10" s="97"/>
      <c r="R10" s="97"/>
    </row>
    <row r="11" spans="1:18">
      <c r="A11" s="100" t="s">
        <v>72</v>
      </c>
      <c r="B11" s="229">
        <v>945967626.75999999</v>
      </c>
      <c r="C11" s="229"/>
      <c r="D11" s="229">
        <v>865562000</v>
      </c>
      <c r="E11" s="101"/>
      <c r="F11" s="229">
        <f>B11-D11</f>
        <v>80405626.75999999</v>
      </c>
      <c r="G11" s="102"/>
      <c r="H11" s="103">
        <f>IF(D11=0,"n/a",IF(AND(F11/D11&lt;1,F11/D11&gt;-1),F11/D11,"n/a"))</f>
        <v>9.2894127468627311E-2</v>
      </c>
      <c r="I11" s="104"/>
      <c r="J11" s="229">
        <v>1097419530.0999999</v>
      </c>
      <c r="K11" s="229"/>
      <c r="L11" s="229">
        <f>B11-J11</f>
        <v>-151451903.33999991</v>
      </c>
      <c r="M11" s="104"/>
      <c r="N11" s="103">
        <f>IF(J11=0,"n/a",IF(AND(L11/J11&lt;1,L11/J11&gt;-1),L11/J11,"n/a"))</f>
        <v>-0.13800729728784689</v>
      </c>
      <c r="O11" s="105"/>
      <c r="P11" s="82">
        <f>IF(B49=0,"n/a",B11/B49)</f>
        <v>9.4407129521632271E-2</v>
      </c>
      <c r="Q11" s="84" t="str">
        <f>IF(D49=0,"n/a",D11/D49)</f>
        <v>n/a</v>
      </c>
      <c r="R11" s="84">
        <f>IF(J49=0,"n/a",J11/J49)</f>
        <v>0.10362776064238305</v>
      </c>
    </row>
    <row r="12" spans="1:18">
      <c r="A12" s="100" t="s">
        <v>71</v>
      </c>
      <c r="B12" s="234">
        <v>823066252.65999997</v>
      </c>
      <c r="C12" s="234"/>
      <c r="D12" s="234">
        <v>106354000</v>
      </c>
      <c r="E12" s="234"/>
      <c r="F12" s="234">
        <f>B12-D12</f>
        <v>716712252.65999997</v>
      </c>
      <c r="G12" s="106"/>
      <c r="H12" s="103" t="str">
        <f>IF(D12=0,"n/a",IF(AND(F12/D12&lt;1,F12/D12&gt;-1),F12/D12,"n/a"))</f>
        <v>n/a</v>
      </c>
      <c r="I12" s="106"/>
      <c r="J12" s="234">
        <v>844426017.97000003</v>
      </c>
      <c r="K12" s="234"/>
      <c r="L12" s="234">
        <f>B12-J12</f>
        <v>-21359765.310000062</v>
      </c>
      <c r="M12" s="106"/>
      <c r="N12" s="103">
        <f>IF(J12=0,"n/a",IF(AND(L12/J12&lt;1,L12/J12&gt;-1),L12/J12,"n/a"))</f>
        <v>-2.5295010877742653E-2</v>
      </c>
      <c r="O12" s="105"/>
      <c r="P12" s="83">
        <f>IF(B50=0,"n/a",B12/B50)</f>
        <v>9.2722920470486331E-2</v>
      </c>
      <c r="Q12" s="85">
        <f>IF(D50=0,"n/a",D12/D50)</f>
        <v>1.0243847373088947E-2</v>
      </c>
      <c r="R12" s="85">
        <f>IF(J50=0,"n/a",J12/J50)</f>
        <v>9.3852435320713759E-2</v>
      </c>
    </row>
    <row r="13" spans="1:18">
      <c r="A13" s="100" t="s">
        <v>70</v>
      </c>
      <c r="B13" s="234">
        <v>110440949.94</v>
      </c>
      <c r="C13" s="234"/>
      <c r="D13" s="234">
        <v>18556000</v>
      </c>
      <c r="E13" s="234"/>
      <c r="F13" s="234">
        <f>B13-D13</f>
        <v>91884949.939999998</v>
      </c>
      <c r="G13" s="106"/>
      <c r="H13" s="103" t="str">
        <f>IF(D13=0,"n/a",IF(AND(F13/D13&lt;1,F13/D13&gt;-1),F13/D13,"n/a"))</f>
        <v>n/a</v>
      </c>
      <c r="I13" s="106"/>
      <c r="J13" s="234">
        <v>109941745.70999999</v>
      </c>
      <c r="K13" s="234"/>
      <c r="L13" s="234">
        <f>B13-J13</f>
        <v>499204.23000000417</v>
      </c>
      <c r="M13" s="106"/>
      <c r="N13" s="103">
        <f>IF(J13=0,"n/a",IF(AND(L13/J13&lt;1,L13/J13&gt;-1),L13/J13,"n/a"))</f>
        <v>4.5406249170973278E-3</v>
      </c>
      <c r="O13" s="105"/>
      <c r="P13" s="83">
        <f>IF(B51=0,"n/a",B13/B51)</f>
        <v>8.7518324101101427E-2</v>
      </c>
      <c r="Q13" s="85">
        <f>IF(D51=0,"n/a",D13/D51)</f>
        <v>2.0280940648301536E-3</v>
      </c>
      <c r="R13" s="85">
        <f>IF(J51=0,"n/a",J13/J51)</f>
        <v>8.9414983029905554E-2</v>
      </c>
    </row>
    <row r="14" spans="1:18">
      <c r="A14" s="100" t="s">
        <v>69</v>
      </c>
      <c r="B14" s="234">
        <v>19348243.809999999</v>
      </c>
      <c r="C14" s="234"/>
      <c r="D14" s="234">
        <v>377000</v>
      </c>
      <c r="E14" s="234"/>
      <c r="F14" s="234">
        <f>B14-D14</f>
        <v>18971243.809999999</v>
      </c>
      <c r="G14" s="106"/>
      <c r="H14" s="103" t="str">
        <f>IF(D14=0,"n/a",IF(AND(F14/D14&lt;1,F14/D14&gt;-1),F14/D14,"n/a"))</f>
        <v>n/a</v>
      </c>
      <c r="I14" s="106"/>
      <c r="J14" s="234">
        <v>19743856.82</v>
      </c>
      <c r="K14" s="234"/>
      <c r="L14" s="234">
        <f>B14-J14</f>
        <v>-395613.01000000164</v>
      </c>
      <c r="M14" s="106"/>
      <c r="N14" s="103">
        <f>IF(J14=0,"n/a",IF(AND(L14/J14&lt;1,L14/J14&gt;-1),L14/J14,"n/a"))</f>
        <v>-2.0037271015825853E-2</v>
      </c>
      <c r="O14" s="105"/>
      <c r="P14" s="83">
        <f>IF(B52=0,"n/a",B14/B52)</f>
        <v>0.21577350309453738</v>
      </c>
      <c r="Q14" s="85">
        <f>IF(D52=0,"n/a",D14/D52)</f>
        <v>3.2182777689566803E-4</v>
      </c>
      <c r="R14" s="85">
        <f>IF(J52=0,"n/a",J14/J52)</f>
        <v>0.20924632878008906</v>
      </c>
    </row>
    <row r="15" spans="1:18">
      <c r="A15" s="100" t="s">
        <v>68</v>
      </c>
      <c r="B15" s="234">
        <v>321888.03000000003</v>
      </c>
      <c r="C15" s="248" t="s">
        <v>193</v>
      </c>
      <c r="D15" s="234">
        <v>2067486000</v>
      </c>
      <c r="E15" s="237"/>
      <c r="F15" s="234">
        <f>B15-D15</f>
        <v>-2067164111.97</v>
      </c>
      <c r="G15" s="107"/>
      <c r="H15" s="103">
        <f>IF(D15=0,"n/a",IF(AND(F15/D15&lt;1,F15/D15&gt;-1),F15/D15,"n/a"))</f>
        <v>-0.99984430945118852</v>
      </c>
      <c r="I15" s="107"/>
      <c r="J15" s="234">
        <v>352190.36</v>
      </c>
      <c r="K15" s="234"/>
      <c r="L15" s="234">
        <f>B15-J15</f>
        <v>-30302.329999999958</v>
      </c>
      <c r="M15" s="107"/>
      <c r="N15" s="103">
        <f>IF(J15=0,"n/a",IF(AND(L15/J15&lt;1,L15/J15&gt;-1),L15/J15,"n/a"))</f>
        <v>-8.6039634929246669E-2</v>
      </c>
      <c r="O15" s="108"/>
      <c r="P15" s="83">
        <f>IF(B53=0,"n/a",B15/B53)</f>
        <v>4.8109768783535359E-2</v>
      </c>
      <c r="Q15" s="85">
        <f>IF(D53=0,"n/a",D15/D53)</f>
        <v>21.419398284364512</v>
      </c>
      <c r="R15" s="85">
        <f>IF(J53=0,"n/a",J15/J53)</f>
        <v>4.8562574631496214E-2</v>
      </c>
    </row>
    <row r="16" spans="1:18" ht="8.4" customHeight="1">
      <c r="A16" s="96"/>
      <c r="B16" s="109"/>
      <c r="C16" s="106"/>
      <c r="D16" s="109"/>
      <c r="E16" s="106"/>
      <c r="F16" s="109"/>
      <c r="G16" s="106"/>
      <c r="H16" s="110" t="s">
        <v>61</v>
      </c>
      <c r="I16" s="106"/>
      <c r="J16" s="109"/>
      <c r="K16" s="106"/>
      <c r="L16" s="109"/>
      <c r="M16" s="106"/>
      <c r="N16" s="110" t="s">
        <v>61</v>
      </c>
      <c r="O16" s="105"/>
      <c r="P16" s="111"/>
      <c r="Q16" s="111" t="s">
        <v>85</v>
      </c>
      <c r="R16" s="111" t="s">
        <v>85</v>
      </c>
    </row>
    <row r="17" spans="1:18" hidden="1">
      <c r="A17" s="112" t="s">
        <v>67</v>
      </c>
      <c r="B17" s="232">
        <f>SUM(B11:B15)</f>
        <v>1899144961.2</v>
      </c>
      <c r="C17" s="106"/>
      <c r="D17" s="106">
        <f>SUM(D11:D15)</f>
        <v>3058335000</v>
      </c>
      <c r="E17" s="106"/>
      <c r="F17" s="106">
        <f>SUM(F11:F15)</f>
        <v>-1159190038.8000002</v>
      </c>
      <c r="G17" s="106"/>
      <c r="H17" s="114">
        <f>IF(D17=0,"n/a",IF(AND(F17/D17&lt;1,F17/D17&gt;-1),F17/D17,"n/a"))</f>
        <v>-0.37902650912996783</v>
      </c>
      <c r="I17" s="106"/>
      <c r="J17" s="232">
        <f>SUM(J11:J15)</f>
        <v>2071883340.9599998</v>
      </c>
      <c r="K17" s="106"/>
      <c r="L17" s="232">
        <f>SUM(L11:L15)</f>
        <v>-172738379.75999996</v>
      </c>
      <c r="M17" s="106"/>
      <c r="N17" s="193">
        <f>IF(J17=0,"n/a",IF(AND(L17/J17&lt;1,L17/J17&gt;-1),L17/J17,"n/a"))</f>
        <v>-8.3372637998026591E-2</v>
      </c>
      <c r="O17" s="105"/>
      <c r="P17" s="196">
        <f>IF(B55=0,"n/a",B17/B55)</f>
        <v>9.3761850074892655E-2</v>
      </c>
      <c r="Q17" s="85">
        <f>IF(D55=0,"n/a",D17/D55)</f>
        <v>0.14703769055533436</v>
      </c>
      <c r="R17" s="196">
        <f>IF(J55=0,"n/a",J17/J55)</f>
        <v>9.9045163741174516E-2</v>
      </c>
    </row>
    <row r="18" spans="1:18" hidden="1">
      <c r="A18" s="100" t="s">
        <v>66</v>
      </c>
      <c r="B18" s="232">
        <v>0</v>
      </c>
      <c r="C18" s="107"/>
      <c r="D18" s="194">
        <v>2110422000</v>
      </c>
      <c r="E18" s="107"/>
      <c r="F18" s="194">
        <f>B18-D18</f>
        <v>-2110422000</v>
      </c>
      <c r="G18" s="107"/>
      <c r="H18" s="103" t="str">
        <f>IF(D18=0,"n/a",IF(AND(F18/D18&lt;1,F18/D18&gt;-1),F18/D18,"n/a"))</f>
        <v>n/a</v>
      </c>
      <c r="I18" s="107"/>
      <c r="J18" s="232">
        <v>0</v>
      </c>
      <c r="K18" s="107"/>
      <c r="L18" s="232">
        <f>B18-J18</f>
        <v>0</v>
      </c>
      <c r="M18" s="107"/>
      <c r="N18" s="103" t="str">
        <f>IF(J18=0,"n/a",IF(AND(L18/J18&lt;1,L18/J18&gt;-1),L18/J18,"n/a"))</f>
        <v>n/a</v>
      </c>
      <c r="O18" s="108"/>
      <c r="P18" s="196" t="s">
        <v>62</v>
      </c>
      <c r="Q18" s="196">
        <f>IF(D56=0,"n/a",D18/D56)</f>
        <v>0.10142850057326883</v>
      </c>
      <c r="R18" s="196" t="s">
        <v>62</v>
      </c>
    </row>
    <row r="19" spans="1:18" ht="6" hidden="1" customHeight="1">
      <c r="A19" s="99"/>
      <c r="B19" s="236"/>
      <c r="C19" s="115"/>
      <c r="D19" s="115"/>
      <c r="E19" s="115"/>
      <c r="F19" s="115"/>
      <c r="G19" s="115"/>
      <c r="H19" s="116" t="s">
        <v>61</v>
      </c>
      <c r="I19" s="117"/>
      <c r="J19" s="236"/>
      <c r="K19" s="115"/>
      <c r="L19" s="236"/>
      <c r="M19" s="115"/>
      <c r="N19" s="116" t="s">
        <v>61</v>
      </c>
      <c r="O19" s="118"/>
      <c r="P19" s="119"/>
      <c r="Q19" s="119"/>
      <c r="R19" s="119"/>
    </row>
    <row r="20" spans="1:18">
      <c r="A20" s="112" t="s">
        <v>65</v>
      </c>
      <c r="B20" s="232">
        <f>SUM(B17:B18)</f>
        <v>1899144961.2</v>
      </c>
      <c r="C20" s="106" t="s">
        <v>191</v>
      </c>
      <c r="D20" s="106">
        <f>SUM(D17:D18)</f>
        <v>5168757000</v>
      </c>
      <c r="E20" s="106"/>
      <c r="F20" s="106">
        <f>SUM(F17:F18)</f>
        <v>-3269612038.8000002</v>
      </c>
      <c r="G20" s="106"/>
      <c r="H20" s="114">
        <f>IF(D20=0,"n/a",IF(AND(F20/D20&lt;1,F20/D20&gt;-1),F20/D20,"n/a"))</f>
        <v>-0.63257221006907471</v>
      </c>
      <c r="I20" s="106"/>
      <c r="J20" s="232">
        <f>SUM(J17:J18)</f>
        <v>2071883340.9599998</v>
      </c>
      <c r="K20" s="106"/>
      <c r="L20" s="232">
        <f>SUM(L17:L18)</f>
        <v>-172738379.75999996</v>
      </c>
      <c r="M20" s="106"/>
      <c r="N20" s="193">
        <f>IF(J20=0,"n/a",IF(AND(L20/J20&lt;1,L20/J20&gt;-1),L20/J20,"n/a"))</f>
        <v>-8.3372637998026591E-2</v>
      </c>
      <c r="O20" s="105"/>
      <c r="P20" s="196">
        <f>IF(B58=0,"n/a",B20/B58)</f>
        <v>9.3761850074892655E-2</v>
      </c>
      <c r="Q20" s="85">
        <f>IF(D58=0,"n/a",D20/D58)</f>
        <v>0.1242290807344084</v>
      </c>
      <c r="R20" s="196">
        <f>IF(J58=0,"n/a",J20/J58)</f>
        <v>9.9045163741174516E-2</v>
      </c>
    </row>
    <row r="21" spans="1:18">
      <c r="A21" s="100" t="s">
        <v>64</v>
      </c>
      <c r="B21" s="234">
        <v>8334560.3399999999</v>
      </c>
      <c r="C21" s="106" t="s">
        <v>192</v>
      </c>
      <c r="D21" s="106">
        <v>9799000</v>
      </c>
      <c r="E21" s="106"/>
      <c r="F21" s="106">
        <f>B21-D21</f>
        <v>-1464439.6600000001</v>
      </c>
      <c r="G21" s="106"/>
      <c r="H21" s="114">
        <f>IF(D21=0,"n/a",IF(AND(F21/D21&lt;1,F21/D21&gt;-1),F21/D21,"n/a"))</f>
        <v>-0.14944786814981123</v>
      </c>
      <c r="I21" s="106"/>
      <c r="J21" s="234">
        <v>10803702.68</v>
      </c>
      <c r="K21" s="106"/>
      <c r="L21" s="234">
        <f>B21-J21</f>
        <v>-2469142.34</v>
      </c>
      <c r="M21" s="106"/>
      <c r="N21" s="114">
        <f>IF(J21=0,"n/a",IF(AND(L21/J21&lt;1,L21/J21&gt;-1),L21/J21,"n/a"))</f>
        <v>-0.2285459358827894</v>
      </c>
      <c r="O21" s="108"/>
      <c r="P21" s="85">
        <f>IF(B59=0,"n/a",B21/B59)</f>
        <v>4.1492700965940323E-3</v>
      </c>
      <c r="Q21" s="85">
        <f>IF(D59=0,"n/a",D21/D59)</f>
        <v>4.6184682832735329E-4</v>
      </c>
      <c r="R21" s="85">
        <f>IF(J59=0,"n/a",J21/J59)</f>
        <v>5.1436079246266735E-3</v>
      </c>
    </row>
    <row r="22" spans="1:18">
      <c r="A22" s="100" t="s">
        <v>63</v>
      </c>
      <c r="B22" s="234">
        <v>33059229.91</v>
      </c>
      <c r="C22" s="106"/>
      <c r="D22" s="106">
        <v>2125036000</v>
      </c>
      <c r="E22" s="106"/>
      <c r="F22" s="106">
        <f>B22-D22</f>
        <v>-2091976770.0899999</v>
      </c>
      <c r="G22" s="106"/>
      <c r="H22" s="114">
        <f>IF(D22=0,"n/a",IF(AND(F22/D22&lt;1,F22/D22&gt;-1),F22/D22,"n/a"))</f>
        <v>-0.98444297889071053</v>
      </c>
      <c r="I22" s="106"/>
      <c r="J22" s="234">
        <v>57895295.350000001</v>
      </c>
      <c r="K22" s="106"/>
      <c r="L22" s="234">
        <f>B22-J22</f>
        <v>-24836065.440000001</v>
      </c>
      <c r="M22" s="106"/>
      <c r="N22" s="114">
        <f>IF(J22=0,"n/a",IF(AND(L22/J22&lt;1,L22/J22&gt;-1),L22/J22,"n/a"))</f>
        <v>-0.4289824464985651</v>
      </c>
      <c r="O22" s="105"/>
      <c r="P22" s="196">
        <f>IF(B60=0,"n/a",B22/B60)</f>
        <v>2.5184780229867896E-2</v>
      </c>
      <c r="Q22" s="196">
        <f>IF(D60=0,"n/a",D22/D60)</f>
        <v>1.0121788053825089</v>
      </c>
      <c r="R22" s="196">
        <f>IF(J60=0,"n/a",J22/J60)</f>
        <v>3.4334244253142819E-2</v>
      </c>
    </row>
    <row r="23" spans="1:18" ht="6" customHeight="1">
      <c r="A23" s="99"/>
      <c r="B23" s="235"/>
      <c r="C23" s="115"/>
      <c r="D23" s="116"/>
      <c r="E23" s="115"/>
      <c r="F23" s="116"/>
      <c r="G23" s="115"/>
      <c r="H23" s="116" t="s">
        <v>61</v>
      </c>
      <c r="I23" s="115"/>
      <c r="J23" s="235"/>
      <c r="K23" s="115"/>
      <c r="L23" s="235"/>
      <c r="M23" s="115"/>
      <c r="N23" s="116" t="s">
        <v>61</v>
      </c>
      <c r="O23" s="118"/>
      <c r="P23" s="118"/>
      <c r="Q23" s="118"/>
      <c r="R23" s="118"/>
    </row>
    <row r="24" spans="1:18">
      <c r="A24" s="120" t="s">
        <v>84</v>
      </c>
      <c r="B24" s="229">
        <f>SUM(B20:B22)</f>
        <v>1940538751.45</v>
      </c>
      <c r="C24" s="106"/>
      <c r="D24" s="106">
        <f>SUM(D20:D22)</f>
        <v>7303592000</v>
      </c>
      <c r="E24" s="106"/>
      <c r="F24" s="106">
        <f>SUM(F20:F22)</f>
        <v>-5363053248.5500002</v>
      </c>
      <c r="G24" s="106"/>
      <c r="H24" s="114">
        <f>IF(D24=0,"n/a",IF(AND(F24/D24&lt;1,F24/D24&gt;-1),F24/D24,"n/a"))</f>
        <v>-0.7343035110052698</v>
      </c>
      <c r="I24" s="106"/>
      <c r="J24" s="229">
        <f>SUM(J20:J22)</f>
        <v>2140582338.9899998</v>
      </c>
      <c r="K24" s="106"/>
      <c r="L24" s="229">
        <f>SUM(L20:L22)</f>
        <v>-200043587.53999996</v>
      </c>
      <c r="M24" s="106"/>
      <c r="N24" s="114">
        <f>IF(J24=0,"n/a",IF(AND(L24/J24&lt;1,L24/J24&gt;-1),L24/J24,"n/a"))</f>
        <v>-9.345288144084539E-2</v>
      </c>
      <c r="O24" s="105"/>
      <c r="P24" s="104"/>
      <c r="Q24" s="121"/>
      <c r="R24" s="121"/>
    </row>
    <row r="25" spans="1:18" ht="6.6" customHeight="1">
      <c r="A25" s="122"/>
      <c r="B25" s="231"/>
      <c r="C25" s="107"/>
      <c r="D25" s="107"/>
      <c r="E25" s="107"/>
      <c r="F25" s="107"/>
      <c r="G25" s="107"/>
      <c r="H25" s="123" t="s">
        <v>61</v>
      </c>
      <c r="I25" s="107"/>
      <c r="J25" s="231"/>
      <c r="K25" s="107"/>
      <c r="L25" s="231"/>
      <c r="M25" s="107"/>
      <c r="N25" s="123" t="s">
        <v>61</v>
      </c>
      <c r="O25" s="108"/>
      <c r="P25" s="123"/>
      <c r="Q25" s="123"/>
      <c r="R25" s="123"/>
    </row>
    <row r="26" spans="1:18">
      <c r="A26" s="100" t="s">
        <v>100</v>
      </c>
      <c r="B26" s="234">
        <v>-6425267.1500000004</v>
      </c>
      <c r="C26" s="107"/>
      <c r="D26" s="107">
        <v>19464000</v>
      </c>
      <c r="E26" s="107"/>
      <c r="F26" s="107">
        <f>B26-D26</f>
        <v>-25889267.149999999</v>
      </c>
      <c r="G26" s="107"/>
      <c r="H26" s="114" t="str">
        <f>IF(D26=0,"n/a",IF(AND(F26/D26&lt;1,F26/D26&gt;-1),F26/D26,"n/a"))</f>
        <v>n/a</v>
      </c>
      <c r="I26" s="107"/>
      <c r="J26" s="234">
        <v>4631235.8600000003</v>
      </c>
      <c r="K26" s="107"/>
      <c r="L26" s="234">
        <f>B26-J26</f>
        <v>-11056503.010000002</v>
      </c>
      <c r="M26" s="107"/>
      <c r="N26" s="114" t="str">
        <f>IF(J26=0,"n/a",IF(AND(L26/J26&lt;1,L26/J26&gt;-1),L26/J26,"n/a"))</f>
        <v>n/a</v>
      </c>
      <c r="O26" s="108"/>
      <c r="P26" s="123"/>
      <c r="Q26" s="123"/>
      <c r="R26" s="123"/>
    </row>
    <row r="27" spans="1:18">
      <c r="A27" s="100" t="s">
        <v>91</v>
      </c>
      <c r="B27" s="234">
        <v>20751063.010000002</v>
      </c>
      <c r="C27" s="107"/>
      <c r="D27" s="107">
        <v>22609000</v>
      </c>
      <c r="E27" s="107"/>
      <c r="F27" s="107">
        <f>B27-D27</f>
        <v>-1857936.9899999984</v>
      </c>
      <c r="G27" s="107"/>
      <c r="H27" s="114">
        <f>IF(D27=0,"n/a",IF(AND(F27/D27&lt;1,F27/D27&gt;-1),F27/D27,"n/a"))</f>
        <v>-8.2176876022822698E-2</v>
      </c>
      <c r="I27" s="107"/>
      <c r="J27" s="234">
        <v>22670583.329999998</v>
      </c>
      <c r="K27" s="107"/>
      <c r="L27" s="234">
        <f>B27-J27</f>
        <v>-1919520.3199999966</v>
      </c>
      <c r="M27" s="107"/>
      <c r="N27" s="114">
        <f>IF(J27=0,"n/a",IF(AND(L27/J27&lt;1,L27/J27&gt;-1),L27/J27,"n/a"))</f>
        <v>-8.46700895190418E-2</v>
      </c>
      <c r="O27" s="108"/>
      <c r="P27" s="123"/>
      <c r="Q27" s="123"/>
      <c r="R27" s="123"/>
    </row>
    <row r="28" spans="1:18">
      <c r="A28" s="100" t="s">
        <v>105</v>
      </c>
      <c r="B28" s="234">
        <v>37688812.079999998</v>
      </c>
      <c r="C28" s="107"/>
      <c r="D28" s="107">
        <v>3127000</v>
      </c>
      <c r="E28" s="107"/>
      <c r="F28" s="107">
        <f>B28-D28</f>
        <v>34561812.079999998</v>
      </c>
      <c r="G28" s="107"/>
      <c r="H28" s="114" t="str">
        <f>IF(D28=0,"n/a",IF(AND(F28/D28&lt;1,F28/D28&gt;-1),F28/D28,"n/a"))</f>
        <v>n/a</v>
      </c>
      <c r="I28" s="107"/>
      <c r="J28" s="234">
        <v>7736677.7999999998</v>
      </c>
      <c r="K28" s="107"/>
      <c r="L28" s="234">
        <f>B28-J28</f>
        <v>29952134.279999997</v>
      </c>
      <c r="M28" s="107"/>
      <c r="N28" s="114" t="str">
        <f>IF(J28=0,"n/a",IF(AND(L28/J28&lt;1,L28/J28&gt;-1),L28/J28,"n/a"))</f>
        <v>n/a</v>
      </c>
      <c r="O28" s="108"/>
      <c r="P28" s="123"/>
      <c r="Q28" s="123"/>
      <c r="R28" s="123"/>
    </row>
    <row r="29" spans="1:18">
      <c r="A29" s="100" t="s">
        <v>101</v>
      </c>
      <c r="B29" s="233">
        <v>13813270.869999999</v>
      </c>
      <c r="C29" s="107"/>
      <c r="D29" s="194">
        <v>45200000</v>
      </c>
      <c r="E29" s="107"/>
      <c r="F29" s="194">
        <f>B29-D29</f>
        <v>-31386729.130000003</v>
      </c>
      <c r="G29" s="107"/>
      <c r="H29" s="193">
        <f>IF(D29=0,"n/a",IF(AND(F29/D29&lt;1,F29/D29&gt;-1),F29/D29,"n/a"))</f>
        <v>-0.69439666216814167</v>
      </c>
      <c r="I29" s="107"/>
      <c r="J29" s="233">
        <v>7324336.7000000002</v>
      </c>
      <c r="K29" s="107"/>
      <c r="L29" s="233">
        <f>B29-J29</f>
        <v>6488934.169999999</v>
      </c>
      <c r="M29" s="107"/>
      <c r="N29" s="193">
        <f>IF(J29=0,"n/a",IF(AND(L29/J29&lt;1,L29/J29&gt;-1),L29/J29,"n/a"))</f>
        <v>0.88594154471353004</v>
      </c>
      <c r="O29" s="108"/>
      <c r="P29" s="123"/>
      <c r="Q29" s="123"/>
      <c r="R29" s="123"/>
    </row>
    <row r="30" spans="1:18">
      <c r="A30" s="100" t="s">
        <v>92</v>
      </c>
      <c r="B30" s="232">
        <f>SUM(B26:B29)</f>
        <v>65827878.809999995</v>
      </c>
      <c r="C30" s="106"/>
      <c r="D30" s="194">
        <f>SUM(D26:D29)</f>
        <v>90400000</v>
      </c>
      <c r="E30" s="106"/>
      <c r="F30" s="194">
        <f>SUM(F26:F29)</f>
        <v>-24572121.190000001</v>
      </c>
      <c r="G30" s="106"/>
      <c r="H30" s="193">
        <f>IF(D30=0,"n/a",IF(AND(F30/D30&lt;1,F30/D30&gt;-1),F30/D30,"n/a"))</f>
        <v>-0.27181549988938053</v>
      </c>
      <c r="I30" s="106"/>
      <c r="J30" s="232">
        <f>SUM(J26:J29)</f>
        <v>42362833.689999998</v>
      </c>
      <c r="K30" s="106"/>
      <c r="L30" s="232">
        <f>SUM(L26:L29)</f>
        <v>23465045.119999997</v>
      </c>
      <c r="M30" s="106"/>
      <c r="N30" s="193">
        <f>IF(J30=0,"n/a",IF(AND(L30/J30&lt;1,L30/J30&gt;-1),L30/J30,"n/a"))</f>
        <v>0.55390640984290584</v>
      </c>
      <c r="O30" s="105"/>
      <c r="P30" s="121"/>
      <c r="Q30" s="121"/>
      <c r="R30" s="121"/>
    </row>
    <row r="31" spans="1:18" ht="6.6" customHeight="1">
      <c r="A31" s="122"/>
      <c r="B31" s="231"/>
      <c r="C31" s="107"/>
      <c r="D31" s="107"/>
      <c r="E31" s="107"/>
      <c r="F31" s="107"/>
      <c r="G31" s="107"/>
      <c r="H31" s="123" t="s">
        <v>61</v>
      </c>
      <c r="I31" s="107"/>
      <c r="J31" s="231"/>
      <c r="K31" s="107"/>
      <c r="L31" s="231"/>
      <c r="M31" s="107"/>
      <c r="N31" s="123" t="s">
        <v>61</v>
      </c>
      <c r="O31" s="108"/>
      <c r="P31" s="123"/>
      <c r="Q31" s="123"/>
      <c r="R31" s="123"/>
    </row>
    <row r="32" spans="1:18" ht="13.8" thickBot="1">
      <c r="A32" s="124" t="s">
        <v>83</v>
      </c>
      <c r="B32" s="230">
        <f>+B30+B24</f>
        <v>2006366630.26</v>
      </c>
      <c r="C32" s="106"/>
      <c r="D32" s="163">
        <f>+D30+D24</f>
        <v>7393992000</v>
      </c>
      <c r="E32" s="106"/>
      <c r="F32" s="163">
        <f>+F30+F24</f>
        <v>-5387625369.7399998</v>
      </c>
      <c r="G32" s="106"/>
      <c r="H32" s="125">
        <f>IF(D32=0,"n/a",IF(AND(F32/D32&lt;1,F32/D32&gt;-1),F32/D32,"n/a"))</f>
        <v>-0.72864906666655849</v>
      </c>
      <c r="I32" s="106"/>
      <c r="J32" s="230">
        <f>+J30+J24</f>
        <v>2182945172.6799998</v>
      </c>
      <c r="K32" s="106"/>
      <c r="L32" s="230">
        <f>+L30+L24</f>
        <v>-176578542.41999996</v>
      </c>
      <c r="M32" s="106"/>
      <c r="N32" s="125">
        <f>IF(J32=0,"n/a",IF(AND(L32/J32&lt;1,L32/J32&gt;-1),L32/J32,"n/a"))</f>
        <v>-8.0890049200463721E-2</v>
      </c>
      <c r="O32" s="105"/>
      <c r="P32" s="121"/>
      <c r="Q32" s="121"/>
      <c r="R32" s="121"/>
    </row>
    <row r="33" spans="1:19" ht="4.2" customHeight="1" thickTop="1">
      <c r="A33" s="126"/>
      <c r="B33" s="107"/>
      <c r="C33" s="106"/>
      <c r="D33" s="107"/>
      <c r="E33" s="106"/>
      <c r="F33" s="107"/>
      <c r="G33" s="106"/>
      <c r="H33" s="107"/>
      <c r="I33" s="106"/>
      <c r="J33" s="107"/>
      <c r="K33" s="106"/>
      <c r="L33" s="107"/>
      <c r="M33" s="106"/>
      <c r="N33" s="127"/>
      <c r="O33" s="105"/>
      <c r="P33" s="121"/>
      <c r="Q33" s="121"/>
      <c r="R33" s="121"/>
    </row>
    <row r="34" spans="1:19" ht="13.2" customHeight="1">
      <c r="A34" s="99"/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06"/>
      <c r="O34" s="128"/>
      <c r="P34" s="118"/>
      <c r="Q34" s="118"/>
      <c r="R34" s="241" t="s">
        <v>191</v>
      </c>
      <c r="S34" s="242">
        <f>B20</f>
        <v>1899144961.2</v>
      </c>
    </row>
    <row r="35" spans="1:19">
      <c r="A35" s="100" t="s">
        <v>82</v>
      </c>
      <c r="B35" s="229">
        <v>75558424.969999999</v>
      </c>
      <c r="C35" s="106"/>
      <c r="D35" s="101">
        <v>-103646799</v>
      </c>
      <c r="E35" s="106"/>
      <c r="F35" s="101"/>
      <c r="G35" s="106"/>
      <c r="H35" s="106"/>
      <c r="I35" s="106"/>
      <c r="J35" s="229">
        <v>81081752.099999994</v>
      </c>
      <c r="K35" s="106"/>
      <c r="L35" s="106"/>
      <c r="M35" s="106"/>
      <c r="N35" s="106"/>
      <c r="O35" s="121"/>
      <c r="P35" s="104"/>
      <c r="Q35" s="121"/>
      <c r="R35" s="241" t="s">
        <v>192</v>
      </c>
      <c r="S35" s="242">
        <f>B21</f>
        <v>8334560.3399999999</v>
      </c>
    </row>
    <row r="36" spans="1:19">
      <c r="A36" s="100" t="s">
        <v>81</v>
      </c>
      <c r="B36" s="229">
        <v>-159133458.75</v>
      </c>
      <c r="C36" s="206"/>
      <c r="D36" s="206">
        <v>101478369</v>
      </c>
      <c r="E36" s="206"/>
      <c r="F36" s="206"/>
      <c r="G36" s="206"/>
      <c r="H36" s="206"/>
      <c r="I36" s="206"/>
      <c r="J36" s="229">
        <v>-95968315.090000004</v>
      </c>
      <c r="K36" s="106"/>
      <c r="L36" s="106"/>
      <c r="M36" s="106"/>
      <c r="N36" s="106"/>
      <c r="O36" s="105"/>
      <c r="P36" s="104"/>
      <c r="Q36" s="121"/>
      <c r="R36" s="81"/>
      <c r="S36" s="244">
        <f>SUM(S34:S35)</f>
        <v>1907479521.54</v>
      </c>
    </row>
    <row r="37" spans="1:19" ht="12" customHeight="1">
      <c r="A37" s="100" t="s">
        <v>80</v>
      </c>
      <c r="B37" s="229">
        <v>101500369.17</v>
      </c>
      <c r="C37" s="207"/>
      <c r="D37" s="206">
        <v>-57176901</v>
      </c>
      <c r="E37" s="207"/>
      <c r="F37" s="206"/>
      <c r="G37" s="207"/>
      <c r="H37" s="207"/>
      <c r="I37" s="207"/>
      <c r="J37" s="229">
        <v>93546317.129999995</v>
      </c>
      <c r="K37" s="129"/>
      <c r="L37" s="129"/>
      <c r="M37" s="129"/>
      <c r="N37" s="129"/>
      <c r="O37" s="99"/>
      <c r="P37" s="96"/>
      <c r="Q37" s="99"/>
      <c r="R37" s="243" t="s">
        <v>193</v>
      </c>
      <c r="S37" s="242">
        <f>-B15</f>
        <v>-321888.03000000003</v>
      </c>
    </row>
    <row r="38" spans="1:19" ht="13.8" thickBot="1">
      <c r="A38" s="100" t="s">
        <v>93</v>
      </c>
      <c r="B38" s="229">
        <v>-54143082.590000004</v>
      </c>
      <c r="C38" s="206"/>
      <c r="D38" s="206">
        <v>16093791</v>
      </c>
      <c r="E38" s="206"/>
      <c r="F38" s="206"/>
      <c r="G38" s="206"/>
      <c r="H38" s="206"/>
      <c r="I38" s="206"/>
      <c r="J38" s="229">
        <v>-61460091.100000001</v>
      </c>
      <c r="K38" s="106"/>
      <c r="L38" s="106"/>
      <c r="M38" s="106"/>
      <c r="N38" s="106"/>
      <c r="O38" s="121"/>
      <c r="P38" s="104"/>
      <c r="Q38" s="121"/>
      <c r="R38" s="241"/>
      <c r="S38" s="245">
        <f>SUM(S36:S37)</f>
        <v>1907157633.51</v>
      </c>
    </row>
    <row r="39" spans="1:19" ht="13.8" thickTop="1">
      <c r="A39" s="100" t="s">
        <v>79</v>
      </c>
      <c r="B39" s="229">
        <v>15769123.43</v>
      </c>
      <c r="C39" s="206"/>
      <c r="D39" s="206">
        <v>-6137586</v>
      </c>
      <c r="E39" s="206"/>
      <c r="F39" s="206"/>
      <c r="G39" s="206"/>
      <c r="H39" s="206"/>
      <c r="I39" s="206"/>
      <c r="J39" s="229">
        <v>15970824.189999999</v>
      </c>
      <c r="K39" s="106"/>
      <c r="L39" s="106"/>
      <c r="M39" s="106"/>
      <c r="N39" s="106"/>
      <c r="O39" s="121"/>
      <c r="P39" s="104"/>
      <c r="Q39" s="121"/>
      <c r="R39" s="121"/>
    </row>
    <row r="40" spans="1:19">
      <c r="A40" s="100" t="s">
        <v>90</v>
      </c>
      <c r="B40" s="229">
        <v>-5934449.2199999997</v>
      </c>
      <c r="C40" s="206"/>
      <c r="D40" s="206">
        <v>0</v>
      </c>
      <c r="E40" s="206"/>
      <c r="F40" s="206"/>
      <c r="G40" s="206"/>
      <c r="H40" s="206"/>
      <c r="I40" s="206"/>
      <c r="J40" s="229">
        <v>-6034563.9500000002</v>
      </c>
      <c r="K40" s="106"/>
      <c r="L40" s="106"/>
      <c r="M40" s="106"/>
      <c r="N40" s="106"/>
      <c r="O40" s="121"/>
      <c r="P40" s="104"/>
      <c r="Q40" s="121"/>
      <c r="R40" s="121"/>
    </row>
    <row r="41" spans="1:19">
      <c r="A41" s="100" t="s">
        <v>149</v>
      </c>
      <c r="B41" s="229">
        <v>-59769363.310000002</v>
      </c>
      <c r="C41" s="206"/>
      <c r="D41" s="206"/>
      <c r="E41" s="206"/>
      <c r="F41" s="206"/>
      <c r="G41" s="206"/>
      <c r="H41" s="206"/>
      <c r="I41" s="206"/>
      <c r="J41" s="229">
        <v>0</v>
      </c>
      <c r="K41" s="106"/>
      <c r="L41" s="106"/>
      <c r="M41" s="106"/>
      <c r="N41" s="106"/>
      <c r="O41" s="121"/>
      <c r="P41" s="104"/>
      <c r="Q41" s="121"/>
      <c r="R41" s="121"/>
    </row>
    <row r="42" spans="1:19">
      <c r="A42" s="100" t="s">
        <v>95</v>
      </c>
      <c r="B42" s="229">
        <v>-10716679.25</v>
      </c>
      <c r="C42" s="206"/>
      <c r="D42" s="206" t="e">
        <v>#REF!</v>
      </c>
      <c r="E42" s="206"/>
      <c r="F42" s="206"/>
      <c r="G42" s="206"/>
      <c r="H42" s="206"/>
      <c r="I42" s="206"/>
      <c r="J42" s="229">
        <v>-11066584.130000001</v>
      </c>
      <c r="K42" s="106"/>
      <c r="L42" s="106"/>
      <c r="M42" s="106"/>
      <c r="N42" s="106"/>
      <c r="O42" s="121"/>
      <c r="P42" s="104"/>
      <c r="Q42" s="121"/>
      <c r="R42" s="121"/>
    </row>
    <row r="43" spans="1:19">
      <c r="A43" s="100" t="s">
        <v>135</v>
      </c>
      <c r="B43" s="229">
        <v>48398357.379000001</v>
      </c>
      <c r="C43" s="206"/>
      <c r="D43" s="206" t="e">
        <v>#REF!</v>
      </c>
      <c r="E43" s="206"/>
      <c r="F43" s="206"/>
      <c r="G43" s="206"/>
      <c r="H43" s="206"/>
      <c r="I43" s="206"/>
      <c r="J43" s="229">
        <v>3509014</v>
      </c>
      <c r="K43" s="106"/>
      <c r="L43" s="106"/>
      <c r="M43" s="106"/>
      <c r="N43" s="106"/>
      <c r="O43" s="121"/>
      <c r="P43" s="104"/>
      <c r="Q43" s="121"/>
      <c r="R43" s="121"/>
    </row>
    <row r="44" spans="1:19" ht="12.75" customHeight="1">
      <c r="A44" s="77"/>
      <c r="B44" s="106"/>
      <c r="C44" s="130"/>
      <c r="D44" s="106"/>
      <c r="E44" s="131"/>
      <c r="F44" s="106"/>
      <c r="G44" s="131"/>
      <c r="H44" s="131"/>
      <c r="I44" s="131"/>
      <c r="J44" s="106"/>
      <c r="K44" s="131"/>
      <c r="L44" s="131"/>
      <c r="M44" s="131"/>
      <c r="N44" s="131"/>
      <c r="O44" s="90"/>
      <c r="P44" s="90"/>
      <c r="Q44" s="90"/>
      <c r="R44" s="90"/>
    </row>
    <row r="45" spans="1:19" ht="13.2" customHeight="1">
      <c r="A45" s="93"/>
      <c r="B45" s="92"/>
      <c r="C45" s="92"/>
      <c r="D45" s="92"/>
      <c r="E45" s="92"/>
      <c r="F45" s="192" t="s">
        <v>78</v>
      </c>
      <c r="G45" s="192"/>
      <c r="H45" s="192"/>
      <c r="I45" s="92"/>
      <c r="J45" s="92"/>
      <c r="K45" s="90"/>
      <c r="L45" s="192" t="s">
        <v>163</v>
      </c>
      <c r="M45" s="192"/>
      <c r="N45" s="192"/>
      <c r="O45" s="92"/>
      <c r="P45" s="92"/>
      <c r="Q45" s="90"/>
      <c r="R45" s="90"/>
    </row>
    <row r="46" spans="1:19">
      <c r="A46" s="92"/>
      <c r="B46" s="94" t="s">
        <v>77</v>
      </c>
      <c r="C46" s="92"/>
      <c r="D46" s="94"/>
      <c r="E46" s="93"/>
      <c r="F46" s="94"/>
      <c r="G46" s="90"/>
      <c r="H46" s="90"/>
      <c r="I46" s="92"/>
      <c r="J46" s="94" t="s">
        <v>77</v>
      </c>
      <c r="K46" s="90"/>
      <c r="L46" s="90"/>
      <c r="M46" s="90"/>
      <c r="N46" s="90"/>
      <c r="O46" s="132"/>
      <c r="P46" s="92"/>
      <c r="Q46" s="90"/>
      <c r="R46" s="90"/>
    </row>
    <row r="47" spans="1:19" ht="13.2" customHeight="1">
      <c r="A47" s="76" t="s">
        <v>76</v>
      </c>
      <c r="B47" s="191">
        <v>2015</v>
      </c>
      <c r="C47" s="92"/>
      <c r="D47" s="191" t="s">
        <v>75</v>
      </c>
      <c r="E47" s="92"/>
      <c r="F47" s="191" t="s">
        <v>74</v>
      </c>
      <c r="G47" s="92"/>
      <c r="H47" s="189" t="s">
        <v>73</v>
      </c>
      <c r="I47" s="92"/>
      <c r="J47" s="191">
        <v>2014</v>
      </c>
      <c r="K47" s="90"/>
      <c r="L47" s="190" t="s">
        <v>74</v>
      </c>
      <c r="M47" s="92"/>
      <c r="N47" s="189" t="s">
        <v>73</v>
      </c>
      <c r="O47" s="94"/>
      <c r="P47" s="92"/>
      <c r="Q47" s="90"/>
      <c r="R47" s="90"/>
    </row>
    <row r="48" spans="1:19" ht="6" customHeight="1">
      <c r="A48" s="96"/>
      <c r="B48" s="133"/>
      <c r="C48" s="129"/>
      <c r="D48" s="133"/>
      <c r="E48" s="129"/>
      <c r="F48" s="133"/>
      <c r="G48" s="129"/>
      <c r="H48" s="133"/>
      <c r="I48" s="129"/>
      <c r="J48" s="133"/>
      <c r="K48" s="129"/>
      <c r="L48" s="133"/>
      <c r="M48" s="129"/>
      <c r="N48" s="133"/>
      <c r="O48" s="97"/>
      <c r="P48" s="96"/>
      <c r="Q48" s="99"/>
      <c r="R48" s="99"/>
    </row>
    <row r="49" spans="1:18">
      <c r="A49" s="100" t="s">
        <v>72</v>
      </c>
      <c r="B49" s="164">
        <v>10020086740.834999</v>
      </c>
      <c r="C49" s="113"/>
      <c r="D49" s="164">
        <v>0</v>
      </c>
      <c r="E49" s="113"/>
      <c r="F49" s="164">
        <f>B49-D49</f>
        <v>10020086740.834999</v>
      </c>
      <c r="G49" s="113"/>
      <c r="H49" s="114" t="str">
        <f>IF(D49=0,"n/a",IF(AND(F49/D49&lt;1,F49/D49&gt;-1),F49/D49,"n/a"))</f>
        <v>n/a</v>
      </c>
      <c r="I49" s="113"/>
      <c r="J49" s="164">
        <v>10590014908.139999</v>
      </c>
      <c r="K49" s="113"/>
      <c r="L49" s="164">
        <f>+B49-J49</f>
        <v>-569928167.30500031</v>
      </c>
      <c r="M49" s="113"/>
      <c r="N49" s="114">
        <f>IF(J49=0,"n/a",IF(AND(L49/J49&lt;1,L49/J49&gt;-1),L49/J49,"n/a"))</f>
        <v>-5.3817503775837543E-2</v>
      </c>
      <c r="O49" s="134"/>
      <c r="P49" s="96"/>
      <c r="Q49" s="99"/>
      <c r="R49" s="99"/>
    </row>
    <row r="50" spans="1:18" ht="12.75" customHeight="1">
      <c r="A50" s="100" t="s">
        <v>71</v>
      </c>
      <c r="B50" s="164">
        <v>8876621319.5580006</v>
      </c>
      <c r="C50" s="113"/>
      <c r="D50" s="164">
        <v>10382232000</v>
      </c>
      <c r="E50" s="113"/>
      <c r="F50" s="164">
        <f>B50-D50</f>
        <v>-1505610680.4419994</v>
      </c>
      <c r="G50" s="113"/>
      <c r="H50" s="114">
        <f>IF(D50=0,"n/a",IF(AND(F50/D50&lt;1,F50/D50&gt;-1),F50/D50,"n/a"))</f>
        <v>-0.14501801543656503</v>
      </c>
      <c r="I50" s="113"/>
      <c r="J50" s="164">
        <v>8997379930.3600006</v>
      </c>
      <c r="K50" s="113"/>
      <c r="L50" s="164">
        <f>+B50-J50</f>
        <v>-120758610.80200005</v>
      </c>
      <c r="M50" s="113"/>
      <c r="N50" s="114">
        <f>IF(J50=0,"n/a",IF(AND(L50/J50&lt;1,L50/J50&gt;-1),L50/J50,"n/a"))</f>
        <v>-1.3421530683007213E-2</v>
      </c>
      <c r="O50" s="134"/>
      <c r="P50" s="96"/>
      <c r="Q50" s="99"/>
      <c r="R50" s="99"/>
    </row>
    <row r="51" spans="1:18">
      <c r="A51" s="100" t="s">
        <v>70</v>
      </c>
      <c r="B51" s="164">
        <v>1261918016.3050001</v>
      </c>
      <c r="C51" s="113"/>
      <c r="D51" s="164">
        <v>9149477000</v>
      </c>
      <c r="E51" s="113"/>
      <c r="F51" s="164">
        <f>B51-D51</f>
        <v>-7887558983.6949997</v>
      </c>
      <c r="G51" s="113"/>
      <c r="H51" s="114">
        <f>IF(D51=0,"n/a",IF(AND(F51/D51&lt;1,F51/D51&gt;-1),F51/D51,"n/a"))</f>
        <v>-0.86207757926436668</v>
      </c>
      <c r="I51" s="113"/>
      <c r="J51" s="164">
        <v>1229567372.095</v>
      </c>
      <c r="K51" s="113"/>
      <c r="L51" s="164">
        <f>+B51-J51</f>
        <v>32350644.210000038</v>
      </c>
      <c r="M51" s="113"/>
      <c r="N51" s="114">
        <f>IF(J51=0,"n/a",IF(AND(L51/J51&lt;1,L51/J51&gt;-1),L51/J51,"n/a"))</f>
        <v>2.6310590980370072E-2</v>
      </c>
      <c r="O51" s="134"/>
      <c r="P51" s="96"/>
      <c r="Q51" s="99"/>
      <c r="R51" s="99"/>
    </row>
    <row r="52" spans="1:18">
      <c r="A52" s="100" t="s">
        <v>69</v>
      </c>
      <c r="B52" s="164">
        <v>89669229.689999998</v>
      </c>
      <c r="C52" s="113"/>
      <c r="D52" s="164">
        <v>1171434000</v>
      </c>
      <c r="E52" s="113"/>
      <c r="F52" s="164">
        <f>B52-D52</f>
        <v>-1081764770.3099999</v>
      </c>
      <c r="G52" s="113"/>
      <c r="H52" s="114">
        <f>IF(D52=0,"n/a",IF(AND(F52/D52&lt;1,F52/D52&gt;-1),F52/D52,"n/a"))</f>
        <v>-0.92345345133400591</v>
      </c>
      <c r="I52" s="113"/>
      <c r="J52" s="164">
        <v>94357004.660999998</v>
      </c>
      <c r="K52" s="113"/>
      <c r="L52" s="164">
        <f>+B52-J52</f>
        <v>-4687774.9710000008</v>
      </c>
      <c r="M52" s="113"/>
      <c r="N52" s="114">
        <f>IF(J52=0,"n/a",IF(AND(L52/J52&lt;1,L52/J52&gt;-1),L52/J52,"n/a"))</f>
        <v>-4.968126094975088E-2</v>
      </c>
      <c r="O52" s="134"/>
      <c r="P52" s="135"/>
      <c r="Q52" s="99"/>
      <c r="R52" s="99"/>
    </row>
    <row r="53" spans="1:18" ht="12.75" customHeight="1">
      <c r="A53" s="100" t="s">
        <v>68</v>
      </c>
      <c r="B53" s="164">
        <v>6690700</v>
      </c>
      <c r="C53" s="136"/>
      <c r="D53" s="164">
        <v>96524000</v>
      </c>
      <c r="E53" s="136"/>
      <c r="F53" s="164">
        <f>B53-D53</f>
        <v>-89833300</v>
      </c>
      <c r="G53" s="136"/>
      <c r="H53" s="114">
        <f>IF(D53=0,"n/a",IF(AND(F53/D53&lt;1,F53/D53&gt;-1),F53/D53,"n/a"))</f>
        <v>-0.93068356056524804</v>
      </c>
      <c r="I53" s="136"/>
      <c r="J53" s="164">
        <v>7252300</v>
      </c>
      <c r="K53" s="136"/>
      <c r="L53" s="164">
        <f>+B53-J53</f>
        <v>-561600</v>
      </c>
      <c r="M53" s="136"/>
      <c r="N53" s="114">
        <f>IF(J53=0,"n/a",IF(AND(L53/J53&lt;1,L53/J53&gt;-1),L53/J53,"n/a"))</f>
        <v>-7.7437502585386703E-2</v>
      </c>
      <c r="O53" s="134"/>
      <c r="P53" s="96"/>
      <c r="Q53" s="99"/>
      <c r="R53" s="99"/>
    </row>
    <row r="54" spans="1:18" ht="6" customHeight="1">
      <c r="A54" s="96"/>
      <c r="B54" s="137"/>
      <c r="C54" s="138"/>
      <c r="D54" s="137"/>
      <c r="E54" s="138"/>
      <c r="F54" s="137"/>
      <c r="G54" s="138"/>
      <c r="H54" s="137"/>
      <c r="I54" s="138"/>
      <c r="J54" s="137"/>
      <c r="K54" s="138"/>
      <c r="L54" s="137"/>
      <c r="M54" s="138"/>
      <c r="N54" s="137"/>
      <c r="O54" s="90"/>
      <c r="P54" s="90"/>
      <c r="Q54" s="90"/>
      <c r="R54" s="90"/>
    </row>
    <row r="55" spans="1:18">
      <c r="A55" s="112" t="s">
        <v>67</v>
      </c>
      <c r="B55" s="164">
        <f>SUM(B49:B53)</f>
        <v>20254986006.387997</v>
      </c>
      <c r="C55" s="113"/>
      <c r="D55" s="164">
        <f>SUM(D49:D53)</f>
        <v>20799667000</v>
      </c>
      <c r="E55" s="113"/>
      <c r="F55" s="164">
        <f>SUM(F49:F53)</f>
        <v>-544680993.61199999</v>
      </c>
      <c r="G55" s="113"/>
      <c r="H55" s="114">
        <f>IF(D55=0,"n/a",IF(AND(F55/D55&lt;1,F55/D55&gt;-1),F55/D55,"n/a"))</f>
        <v>-2.6187005475231888E-2</v>
      </c>
      <c r="I55" s="113"/>
      <c r="J55" s="164">
        <f>SUM(J49:J53)</f>
        <v>20918571515.256001</v>
      </c>
      <c r="K55" s="113"/>
      <c r="L55" s="164">
        <f>SUM(L49:L53)</f>
        <v>-663585508.86800027</v>
      </c>
      <c r="M55" s="113"/>
      <c r="N55" s="114">
        <f>IF(J55=0,"n/a",IF(AND(L55/J55&lt;1,L55/J55&gt;-1),L55/J55,"n/a"))</f>
        <v>-3.1722314708919994E-2</v>
      </c>
      <c r="O55" s="134"/>
      <c r="P55" s="96"/>
      <c r="Q55" s="99"/>
      <c r="R55" s="99"/>
    </row>
    <row r="56" spans="1:18" hidden="1">
      <c r="A56" s="100" t="s">
        <v>66</v>
      </c>
      <c r="B56" s="164">
        <v>0</v>
      </c>
      <c r="C56" s="136"/>
      <c r="D56" s="164">
        <v>20806992000</v>
      </c>
      <c r="E56" s="136"/>
      <c r="F56" s="164">
        <f>B56-D56</f>
        <v>-20806992000</v>
      </c>
      <c r="G56" s="136"/>
      <c r="H56" s="114" t="str">
        <f>IF(D56=0,"n/a",IF(AND(F56/D56&lt;1,F56/D56&gt;-1),F56/D56,"n/a"))</f>
        <v>n/a</v>
      </c>
      <c r="I56" s="136"/>
      <c r="J56" s="164">
        <v>0</v>
      </c>
      <c r="K56" s="136"/>
      <c r="L56" s="164">
        <f>+B56-J56</f>
        <v>0</v>
      </c>
      <c r="M56" s="113"/>
      <c r="N56" s="114" t="str">
        <f>IF(J56=0,"n/a",IF(AND(L56/J56&lt;1,L56/J56&gt;-1),L56/J56,"n/a"))</f>
        <v>n/a</v>
      </c>
      <c r="O56" s="139"/>
      <c r="P56" s="96"/>
      <c r="Q56" s="99"/>
      <c r="R56" s="99"/>
    </row>
    <row r="57" spans="1:18" ht="6" customHeight="1">
      <c r="A57" s="99"/>
      <c r="B57" s="137"/>
      <c r="C57" s="138"/>
      <c r="D57" s="137"/>
      <c r="E57" s="138"/>
      <c r="F57" s="137"/>
      <c r="G57" s="138"/>
      <c r="H57" s="137"/>
      <c r="I57" s="138"/>
      <c r="J57" s="137"/>
      <c r="K57" s="138"/>
      <c r="L57" s="137"/>
      <c r="M57" s="138"/>
      <c r="N57" s="137"/>
      <c r="O57" s="90"/>
      <c r="P57" s="90"/>
      <c r="Q57" s="90"/>
      <c r="R57" s="90"/>
    </row>
    <row r="58" spans="1:18" ht="12.75" customHeight="1">
      <c r="A58" s="112" t="s">
        <v>65</v>
      </c>
      <c r="B58" s="228">
        <f>SUM(B55:B56)</f>
        <v>20254986006.387997</v>
      </c>
      <c r="C58" s="113"/>
      <c r="D58" s="164">
        <f>SUM(D55:D56)</f>
        <v>41606659000</v>
      </c>
      <c r="E58" s="113"/>
      <c r="F58" s="164">
        <f>SUM(F55:F56)</f>
        <v>-21351672993.612</v>
      </c>
      <c r="G58" s="113"/>
      <c r="H58" s="114">
        <f>IF(D58=0,"n/a",IF(AND(F58/D58&lt;1,F58/D58&gt;-1),F58/D58,"n/a"))</f>
        <v>-0.51317922435473606</v>
      </c>
      <c r="I58" s="113"/>
      <c r="J58" s="228">
        <f>SUM(J55:J56)</f>
        <v>20918571515.256001</v>
      </c>
      <c r="K58" s="113"/>
      <c r="L58" s="228">
        <f>SUM(L55:L56)</f>
        <v>-663585508.86800027</v>
      </c>
      <c r="M58" s="113"/>
      <c r="N58" s="193">
        <f>IF(J58=0,"n/a",IF(AND(L58/J58&lt;1,L58/J58&gt;-1),L58/J58,"n/a"))</f>
        <v>-3.1722314708919994E-2</v>
      </c>
      <c r="O58" s="134"/>
      <c r="P58" s="99"/>
      <c r="Q58" s="99"/>
      <c r="R58" s="99"/>
    </row>
    <row r="59" spans="1:18">
      <c r="A59" s="100" t="s">
        <v>64</v>
      </c>
      <c r="B59" s="164">
        <v>2008681080.28</v>
      </c>
      <c r="C59" s="136"/>
      <c r="D59" s="164">
        <v>21216991000</v>
      </c>
      <c r="E59" s="136"/>
      <c r="F59" s="164">
        <f>B59-D59</f>
        <v>-19208309919.720001</v>
      </c>
      <c r="G59" s="136"/>
      <c r="H59" s="114">
        <f>IF(D59=0,"n/a",IF(AND(F59/D59&lt;1,F59/D59&gt;-1),F59/D59,"n/a"))</f>
        <v>-0.90532676946132473</v>
      </c>
      <c r="I59" s="136"/>
      <c r="J59" s="164">
        <v>2100413335.9920001</v>
      </c>
      <c r="K59" s="136"/>
      <c r="L59" s="164">
        <f>+B59-J59</f>
        <v>-91732255.712000132</v>
      </c>
      <c r="M59" s="136"/>
      <c r="N59" s="114">
        <f>IF(J59=0,"n/a",IF(AND(L59/J59&lt;1,L59/J59&gt;-1),L59/J59,"n/a"))</f>
        <v>-4.367343043395603E-2</v>
      </c>
      <c r="O59" s="134"/>
      <c r="P59" s="96"/>
      <c r="Q59" s="99"/>
      <c r="R59" s="99"/>
    </row>
    <row r="60" spans="1:18">
      <c r="A60" s="100" t="s">
        <v>63</v>
      </c>
      <c r="B60" s="164">
        <v>1312667000</v>
      </c>
      <c r="C60" s="136"/>
      <c r="D60" s="164">
        <v>2099467000</v>
      </c>
      <c r="E60" s="136"/>
      <c r="F60" s="164">
        <f>B60-D60</f>
        <v>-786800000</v>
      </c>
      <c r="G60" s="136"/>
      <c r="H60" s="114">
        <f>IF(D60=0,"n/a",IF(AND(F60/D60&lt;1,F60/D60&gt;-1),F60/D60,"n/a"))</f>
        <v>-0.37476178477680289</v>
      </c>
      <c r="I60" s="136"/>
      <c r="J60" s="164">
        <v>1686226000</v>
      </c>
      <c r="K60" s="136"/>
      <c r="L60" s="164">
        <f>+B60-J60</f>
        <v>-373559000</v>
      </c>
      <c r="M60" s="136"/>
      <c r="N60" s="114">
        <f>IF(J60=0,"n/a",IF(AND(L60/J60&lt;1,L60/J60&gt;-1),L60/J60,"n/a"))</f>
        <v>-0.22153554742958537</v>
      </c>
      <c r="O60" s="134"/>
      <c r="P60" s="96"/>
      <c r="Q60" s="99"/>
      <c r="R60" s="99"/>
    </row>
    <row r="61" spans="1:18" ht="6" customHeight="1">
      <c r="A61" s="90"/>
      <c r="B61" s="140"/>
      <c r="C61" s="113"/>
      <c r="D61" s="140"/>
      <c r="E61" s="113"/>
      <c r="F61" s="140"/>
      <c r="G61" s="113"/>
      <c r="H61" s="140"/>
      <c r="I61" s="113"/>
      <c r="J61" s="140"/>
      <c r="K61" s="113"/>
      <c r="L61" s="140"/>
      <c r="M61" s="113"/>
      <c r="N61" s="140"/>
      <c r="O61" s="90"/>
      <c r="P61" s="90"/>
      <c r="Q61" s="90"/>
      <c r="R61" s="90"/>
    </row>
    <row r="62" spans="1:18" ht="13.8" thickBot="1">
      <c r="A62" s="112" t="s">
        <v>60</v>
      </c>
      <c r="B62" s="165">
        <f>SUM(B58:B60)</f>
        <v>23576334086.667995</v>
      </c>
      <c r="C62" s="113"/>
      <c r="D62" s="165">
        <f>SUM(D58:D60)</f>
        <v>64923117000</v>
      </c>
      <c r="E62" s="113"/>
      <c r="F62" s="165">
        <f>SUM(F58:F60)</f>
        <v>-41346782913.332001</v>
      </c>
      <c r="G62" s="113"/>
      <c r="H62" s="125">
        <f>IF(D62=0,"n/a",IF(AND(F62/D62&lt;1,F62/D62&gt;-1),F62/D62,"n/a"))</f>
        <v>-0.63685763752427349</v>
      </c>
      <c r="I62" s="113"/>
      <c r="J62" s="165">
        <f>SUM(J58:J60)</f>
        <v>24705210851.248001</v>
      </c>
      <c r="K62" s="113"/>
      <c r="L62" s="165">
        <f>SUM(L58:L60)</f>
        <v>-1128876764.5800004</v>
      </c>
      <c r="M62" s="113"/>
      <c r="N62" s="125">
        <f>IF(J62=0,"n/a",IF(AND(L62/J62&lt;1,L62/J62&gt;-1),L62/J62,"n/a"))</f>
        <v>-4.5693872899003181E-2</v>
      </c>
      <c r="O62" s="134"/>
      <c r="P62" s="99"/>
      <c r="Q62" s="99"/>
      <c r="R62" s="99"/>
    </row>
    <row r="63" spans="1:18" ht="13.8" thickTop="1">
      <c r="A63" s="92"/>
      <c r="B63" s="141"/>
      <c r="C63" s="142"/>
      <c r="D63" s="141"/>
      <c r="E63" s="142"/>
      <c r="F63" s="141"/>
      <c r="G63" s="143"/>
      <c r="H63" s="141"/>
      <c r="I63" s="142"/>
      <c r="J63" s="141"/>
      <c r="K63" s="142"/>
      <c r="L63" s="141"/>
      <c r="M63" s="142"/>
      <c r="N63" s="141"/>
      <c r="O63" s="132"/>
      <c r="P63" s="90"/>
      <c r="Q63" s="90"/>
      <c r="R63" s="90"/>
    </row>
  </sheetData>
  <printOptions horizontalCentered="1"/>
  <pageMargins left="0.25" right="0.25" top="0.25" bottom="0.38" header="0" footer="0"/>
  <pageSetup scale="80" orientation="landscape" r:id="rId1"/>
  <headerFooter alignWithMargins="0">
    <oddFooter>&amp;C4c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1"/>
  <sheetViews>
    <sheetView zoomScaleNormal="100" workbookViewId="0">
      <pane ySplit="9" topLeftCell="A10" activePane="bottomLeft" state="frozen"/>
      <selection activeCell="B16" sqref="B16"/>
      <selection pane="bottomLeft" activeCell="B16" sqref="B16"/>
    </sheetView>
  </sheetViews>
  <sheetFormatPr defaultColWidth="9.109375" defaultRowHeight="13.2"/>
  <cols>
    <col min="1" max="1" width="41.88671875" style="267" customWidth="1"/>
    <col min="2" max="2" width="18.109375" style="267" bestFit="1" customWidth="1"/>
    <col min="3" max="3" width="2.88671875" style="267" customWidth="1"/>
    <col min="4" max="4" width="17.109375" style="267" hidden="1" customWidth="1"/>
    <col min="5" max="5" width="0.6640625" style="267" hidden="1" customWidth="1"/>
    <col min="6" max="6" width="16.109375" style="267" hidden="1" customWidth="1"/>
    <col min="7" max="7" width="0.6640625" style="267" hidden="1" customWidth="1"/>
    <col min="8" max="8" width="7.6640625" style="267" hidden="1" customWidth="1"/>
    <col min="9" max="9" width="1.33203125" style="267" hidden="1" customWidth="1"/>
    <col min="10" max="10" width="18.109375" style="267" bestFit="1" customWidth="1"/>
    <col min="11" max="11" width="0.6640625" style="267" customWidth="1"/>
    <col min="12" max="12" width="16.33203125" style="267" bestFit="1" customWidth="1"/>
    <col min="13" max="13" width="0.6640625" style="267" customWidth="1"/>
    <col min="14" max="14" width="7.6640625" style="267" bestFit="1" customWidth="1"/>
    <col min="15" max="15" width="0.6640625" style="267" customWidth="1"/>
    <col min="16" max="16" width="7.6640625" style="267" customWidth="1"/>
    <col min="17" max="17" width="9.109375" style="267" hidden="1" customWidth="1"/>
    <col min="18" max="18" width="9.33203125" style="267" customWidth="1"/>
    <col min="19" max="19" width="18.5546875" style="267" customWidth="1"/>
    <col min="20" max="16384" width="9.109375" style="267"/>
  </cols>
  <sheetData>
    <row r="1" spans="1:18" ht="13.8">
      <c r="A1" s="86" t="s">
        <v>30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</row>
    <row r="2" spans="1:18" ht="13.8">
      <c r="A2" s="86" t="s">
        <v>89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</row>
    <row r="3" spans="1:18" ht="13.8">
      <c r="A3" s="86" t="s">
        <v>245</v>
      </c>
      <c r="B3" s="86"/>
      <c r="C3" s="86"/>
      <c r="D3" s="86"/>
      <c r="E3" s="86"/>
      <c r="F3" s="86"/>
      <c r="G3" s="240"/>
      <c r="H3" s="86"/>
      <c r="I3" s="86"/>
      <c r="J3" s="86"/>
      <c r="K3" s="86"/>
      <c r="L3" s="86"/>
      <c r="M3" s="86"/>
      <c r="N3" s="86"/>
      <c r="O3" s="86"/>
      <c r="P3" s="239"/>
      <c r="Q3" s="86"/>
      <c r="R3" s="86"/>
    </row>
    <row r="4" spans="1:18">
      <c r="A4" s="238" t="s">
        <v>88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</row>
    <row r="5" spans="1:18">
      <c r="A5" s="88" t="s">
        <v>61</v>
      </c>
      <c r="B5" s="89"/>
      <c r="C5" s="89"/>
      <c r="D5" s="89"/>
      <c r="E5" s="89"/>
      <c r="F5" s="90"/>
      <c r="G5" s="90"/>
      <c r="H5" s="90"/>
      <c r="I5" s="90"/>
      <c r="J5" s="90"/>
      <c r="K5" s="89"/>
      <c r="L5" s="89"/>
      <c r="M5" s="89"/>
      <c r="N5" s="89"/>
      <c r="O5" s="89"/>
      <c r="P5" s="89"/>
      <c r="Q5" s="89"/>
      <c r="R5" s="89"/>
    </row>
    <row r="6" spans="1:18">
      <c r="A6" s="91" t="s">
        <v>61</v>
      </c>
      <c r="B6" s="92"/>
      <c r="C6" s="92"/>
      <c r="D6" s="92"/>
      <c r="E6" s="92"/>
      <c r="F6" s="192" t="s">
        <v>78</v>
      </c>
      <c r="G6" s="192"/>
      <c r="H6" s="192"/>
      <c r="I6" s="92"/>
      <c r="J6" s="92"/>
      <c r="K6" s="90"/>
      <c r="L6" s="192" t="s">
        <v>242</v>
      </c>
      <c r="M6" s="192"/>
      <c r="N6" s="192"/>
      <c r="O6" s="70"/>
      <c r="P6" s="201" t="s">
        <v>99</v>
      </c>
      <c r="Q6" s="200"/>
      <c r="R6" s="200"/>
    </row>
    <row r="7" spans="1:18">
      <c r="A7" s="93"/>
      <c r="B7" s="94" t="s">
        <v>77</v>
      </c>
      <c r="C7" s="92"/>
      <c r="D7" s="95"/>
      <c r="E7" s="93"/>
      <c r="F7" s="90"/>
      <c r="G7" s="90"/>
      <c r="H7" s="90"/>
      <c r="I7" s="92"/>
      <c r="J7" s="94" t="s">
        <v>77</v>
      </c>
      <c r="K7" s="90"/>
      <c r="L7" s="90"/>
      <c r="M7" s="90"/>
      <c r="N7" s="90"/>
      <c r="O7" s="90"/>
      <c r="P7" s="90"/>
      <c r="Q7" s="71"/>
      <c r="R7" s="90"/>
    </row>
    <row r="8" spans="1:18" ht="13.2" hidden="1" customHeight="1">
      <c r="A8" s="93"/>
      <c r="B8" s="93"/>
      <c r="C8" s="92"/>
      <c r="D8" s="93"/>
      <c r="E8" s="93"/>
      <c r="F8" s="72"/>
      <c r="G8" s="73"/>
      <c r="H8" s="90"/>
      <c r="I8" s="92"/>
      <c r="J8" s="93"/>
      <c r="K8" s="74"/>
      <c r="L8" s="73"/>
      <c r="M8" s="70"/>
      <c r="N8" s="74"/>
      <c r="O8" s="70"/>
      <c r="P8" s="73"/>
      <c r="Q8" s="75"/>
      <c r="R8" s="74"/>
    </row>
    <row r="9" spans="1:18" ht="12.75" customHeight="1">
      <c r="A9" s="76" t="s">
        <v>86</v>
      </c>
      <c r="B9" s="191">
        <v>2016</v>
      </c>
      <c r="C9" s="92"/>
      <c r="D9" s="190" t="s">
        <v>75</v>
      </c>
      <c r="E9" s="92"/>
      <c r="F9" s="190" t="s">
        <v>74</v>
      </c>
      <c r="G9" s="92"/>
      <c r="H9" s="189" t="s">
        <v>73</v>
      </c>
      <c r="I9" s="92"/>
      <c r="J9" s="191">
        <v>2015</v>
      </c>
      <c r="K9" s="90"/>
      <c r="L9" s="190" t="s">
        <v>74</v>
      </c>
      <c r="M9" s="92"/>
      <c r="N9" s="189" t="s">
        <v>73</v>
      </c>
      <c r="O9" s="72"/>
      <c r="P9" s="191">
        <v>2016</v>
      </c>
      <c r="Q9" s="190" t="s">
        <v>75</v>
      </c>
      <c r="R9" s="191">
        <v>2015</v>
      </c>
    </row>
    <row r="10" spans="1:18" ht="6.6" customHeight="1">
      <c r="A10" s="96"/>
      <c r="B10" s="97"/>
      <c r="C10" s="96"/>
      <c r="D10" s="97"/>
      <c r="E10" s="96"/>
      <c r="F10" s="97"/>
      <c r="G10" s="96"/>
      <c r="H10" s="98"/>
      <c r="I10" s="96"/>
      <c r="J10" s="97"/>
      <c r="K10" s="99"/>
      <c r="L10" s="97"/>
      <c r="M10" s="96"/>
      <c r="N10" s="98"/>
      <c r="O10" s="97"/>
      <c r="P10" s="97"/>
      <c r="Q10" s="97"/>
      <c r="R10" s="97"/>
    </row>
    <row r="11" spans="1:18">
      <c r="A11" s="100" t="s">
        <v>72</v>
      </c>
      <c r="B11" s="101">
        <v>1133541236.1099999</v>
      </c>
      <c r="C11" s="101"/>
      <c r="D11" s="101">
        <v>917186000</v>
      </c>
      <c r="E11" s="101"/>
      <c r="F11" s="101">
        <f>B11-D11</f>
        <v>216355236.1099999</v>
      </c>
      <c r="G11" s="101"/>
      <c r="H11" s="101">
        <f>IF(D11=0,"n/a",IF(AND(F11/D11&lt;1,F11/D11&gt;-1),F11/D11,"n/a"))</f>
        <v>0.23589025138848596</v>
      </c>
      <c r="I11" s="101"/>
      <c r="J11" s="101">
        <v>945967626.75999999</v>
      </c>
      <c r="K11" s="101"/>
      <c r="L11" s="101">
        <f>B11-J11</f>
        <v>187573609.3499999</v>
      </c>
      <c r="M11" s="104"/>
      <c r="N11" s="103">
        <f>IF(J11=0,"n/a",IF(AND(L11/J11&lt;1,L11/J11&gt;-1),L11/J11,"n/a"))</f>
        <v>0.1982875566180331</v>
      </c>
      <c r="O11" s="105"/>
      <c r="P11" s="82">
        <f>IF(B48=0,"n/a",B11/B48)</f>
        <v>0.1100048125693345</v>
      </c>
      <c r="Q11" s="84" t="str">
        <f>IF(D48=0,"n/a",D11/D48)</f>
        <v>n/a</v>
      </c>
      <c r="R11" s="84">
        <f>IF(J48=0,"n/a",J11/J48)</f>
        <v>9.4407129521632271E-2</v>
      </c>
    </row>
    <row r="12" spans="1:18">
      <c r="A12" s="100" t="s">
        <v>71</v>
      </c>
      <c r="B12" s="106">
        <v>878200196.32000005</v>
      </c>
      <c r="C12" s="106"/>
      <c r="D12" s="106">
        <v>111098000</v>
      </c>
      <c r="E12" s="106"/>
      <c r="F12" s="106">
        <f>B12-D12</f>
        <v>767102196.32000005</v>
      </c>
      <c r="G12" s="106"/>
      <c r="H12" s="106" t="str">
        <f>IF(D12=0,"n/a",IF(AND(F12/D12&lt;1,F12/D12&gt;-1),F12/D12,"n/a"))</f>
        <v>n/a</v>
      </c>
      <c r="I12" s="106"/>
      <c r="J12" s="106">
        <v>823066252.65999997</v>
      </c>
      <c r="K12" s="106"/>
      <c r="L12" s="106">
        <f>B12-J12</f>
        <v>55133943.660000086</v>
      </c>
      <c r="M12" s="106"/>
      <c r="N12" s="103">
        <f>IF(J12=0,"n/a",IF(AND(L12/J12&lt;1,L12/J12&gt;-1),L12/J12,"n/a"))</f>
        <v>6.6986033605213727E-2</v>
      </c>
      <c r="O12" s="105"/>
      <c r="P12" s="83">
        <f>IF(B49=0,"n/a",B12/B49)</f>
        <v>9.8081540858304297E-2</v>
      </c>
      <c r="Q12" s="85">
        <f>IF(D49=0,"n/a",D12/D49)</f>
        <v>1.0685860908753128E-2</v>
      </c>
      <c r="R12" s="85">
        <f>IF(J49=0,"n/a",J12/J49)</f>
        <v>9.2722920470486331E-2</v>
      </c>
    </row>
    <row r="13" spans="1:18">
      <c r="A13" s="100" t="s">
        <v>70</v>
      </c>
      <c r="B13" s="106">
        <v>113527872.48</v>
      </c>
      <c r="C13" s="106"/>
      <c r="D13" s="106">
        <v>17397000</v>
      </c>
      <c r="E13" s="106"/>
      <c r="F13" s="106">
        <f>B13-D13</f>
        <v>96130872.480000004</v>
      </c>
      <c r="G13" s="106"/>
      <c r="H13" s="106" t="str">
        <f>IF(D13=0,"n/a",IF(AND(F13/D13&lt;1,F13/D13&gt;-1),F13/D13,"n/a"))</f>
        <v>n/a</v>
      </c>
      <c r="I13" s="106"/>
      <c r="J13" s="106">
        <v>110440949.94</v>
      </c>
      <c r="K13" s="106"/>
      <c r="L13" s="106">
        <f>B13-J13</f>
        <v>3086922.5400000066</v>
      </c>
      <c r="M13" s="106"/>
      <c r="N13" s="103">
        <f>IF(J13=0,"n/a",IF(AND(L13/J13&lt;1,L13/J13&gt;-1),L13/J13,"n/a"))</f>
        <v>2.7950887254021808E-2</v>
      </c>
      <c r="O13" s="105"/>
      <c r="P13" s="83">
        <f>IF(B50=0,"n/a",B13/B50)</f>
        <v>9.2079015793916044E-2</v>
      </c>
      <c r="Q13" s="85">
        <f>IF(D50=0,"n/a",D13/D50)</f>
        <v>1.8368547370675005E-3</v>
      </c>
      <c r="R13" s="85">
        <f>IF(J50=0,"n/a",J13/J50)</f>
        <v>8.7518324101101427E-2</v>
      </c>
    </row>
    <row r="14" spans="1:18">
      <c r="A14" s="100" t="s">
        <v>69</v>
      </c>
      <c r="B14" s="106">
        <v>20268979.699999999</v>
      </c>
      <c r="C14" s="106"/>
      <c r="D14" s="106">
        <v>371000</v>
      </c>
      <c r="E14" s="106"/>
      <c r="F14" s="106">
        <f>B14-D14</f>
        <v>19897979.699999999</v>
      </c>
      <c r="G14" s="106"/>
      <c r="H14" s="106" t="str">
        <f>IF(D14=0,"n/a",IF(AND(F14/D14&lt;1,F14/D14&gt;-1),F14/D14,"n/a"))</f>
        <v>n/a</v>
      </c>
      <c r="I14" s="106"/>
      <c r="J14" s="106">
        <v>19348243.809999999</v>
      </c>
      <c r="K14" s="106"/>
      <c r="L14" s="106">
        <f>B14-J14</f>
        <v>920735.8900000006</v>
      </c>
      <c r="M14" s="106"/>
      <c r="N14" s="103">
        <f>IF(J14=0,"n/a",IF(AND(L14/J14&lt;1,L14/J14&gt;-1),L14/J14,"n/a"))</f>
        <v>4.758756913762504E-2</v>
      </c>
      <c r="O14" s="105"/>
      <c r="P14" s="83">
        <f>IF(B51=0,"n/a",B14/B51)</f>
        <v>0.23104174274567746</v>
      </c>
      <c r="Q14" s="85">
        <f>IF(D51=0,"n/a",D14/D51)</f>
        <v>3.0139004990401821E-4</v>
      </c>
      <c r="R14" s="85">
        <f>IF(J51=0,"n/a",J14/J51)</f>
        <v>0.21577350309453738</v>
      </c>
    </row>
    <row r="15" spans="1:18">
      <c r="A15" s="100" t="s">
        <v>68</v>
      </c>
      <c r="B15" s="106">
        <v>323282.82</v>
      </c>
      <c r="C15" s="243" t="s">
        <v>193</v>
      </c>
      <c r="D15" s="106">
        <v>2201592000</v>
      </c>
      <c r="E15" s="107"/>
      <c r="F15" s="106">
        <f>B15-D15</f>
        <v>-2201268717.1799998</v>
      </c>
      <c r="G15" s="107"/>
      <c r="H15" s="106">
        <f>IF(D15=0,"n/a",IF(AND(F15/D15&lt;1,F15/D15&gt;-1),F15/D15,"n/a"))</f>
        <v>-0.99985315952274523</v>
      </c>
      <c r="I15" s="107"/>
      <c r="J15" s="106">
        <v>321888.03000000003</v>
      </c>
      <c r="K15" s="106"/>
      <c r="L15" s="106">
        <f>B15-J15</f>
        <v>1394.789999999979</v>
      </c>
      <c r="M15" s="107"/>
      <c r="N15" s="103">
        <f>IF(J15=0,"n/a",IF(AND(L15/J15&lt;1,L15/J15&gt;-1),L15/J15,"n/a"))</f>
        <v>4.3331527425856092E-3</v>
      </c>
      <c r="O15" s="108"/>
      <c r="P15" s="83">
        <f>IF(B52=0,"n/a",B15/B52)</f>
        <v>4.7936645524597324E-2</v>
      </c>
      <c r="Q15" s="85">
        <f>IF(D52=0,"n/a",D15/D52)</f>
        <v>24.533279844883495</v>
      </c>
      <c r="R15" s="85">
        <f>IF(J52=0,"n/a",J15/J52)</f>
        <v>4.8109768783535359E-2</v>
      </c>
    </row>
    <row r="16" spans="1:18" ht="8.4" customHeight="1">
      <c r="A16" s="96"/>
      <c r="B16" s="109"/>
      <c r="C16" s="106"/>
      <c r="D16" s="109"/>
      <c r="E16" s="106"/>
      <c r="F16" s="109"/>
      <c r="G16" s="106"/>
      <c r="H16" s="109" t="s">
        <v>61</v>
      </c>
      <c r="I16" s="106"/>
      <c r="J16" s="109"/>
      <c r="K16" s="106"/>
      <c r="L16" s="109"/>
      <c r="M16" s="106"/>
      <c r="N16" s="110" t="s">
        <v>61</v>
      </c>
      <c r="O16" s="105"/>
      <c r="P16" s="111"/>
      <c r="Q16" s="111" t="s">
        <v>85</v>
      </c>
      <c r="R16" s="111" t="s">
        <v>85</v>
      </c>
    </row>
    <row r="17" spans="1:19">
      <c r="A17" s="112" t="s">
        <v>65</v>
      </c>
      <c r="B17" s="194">
        <f>SUM(B11:B16)</f>
        <v>2145861567.4299998</v>
      </c>
      <c r="C17" s="241" t="s">
        <v>191</v>
      </c>
      <c r="D17" s="106" t="e">
        <f>SUM(#REF!)</f>
        <v>#REF!</v>
      </c>
      <c r="E17" s="106"/>
      <c r="F17" s="106" t="e">
        <f>SUM(#REF!)</f>
        <v>#REF!</v>
      </c>
      <c r="G17" s="106"/>
      <c r="H17" s="107" t="e">
        <f>IF(D17=0,"n/a",IF(AND(F17/D17&lt;1,F17/D17&gt;-1),F17/D17,"n/a"))</f>
        <v>#REF!</v>
      </c>
      <c r="I17" s="106"/>
      <c r="J17" s="194">
        <f>SUM(J11:J16)</f>
        <v>1899144961.2</v>
      </c>
      <c r="K17" s="106"/>
      <c r="L17" s="194">
        <f>SUM(L11:L16)</f>
        <v>246716606.22999999</v>
      </c>
      <c r="M17" s="106"/>
      <c r="N17" s="193">
        <f>IF(J17=0,"n/a",IF(AND(L17/J17&lt;1,L17/J17&gt;-1),L17/J17,"n/a"))</f>
        <v>0.12990930722534672</v>
      </c>
      <c r="O17" s="105"/>
      <c r="P17" s="196">
        <f>IF(B54=0,"n/a",B17/B54)</f>
        <v>0.10424060947220945</v>
      </c>
      <c r="Q17" s="85" t="e">
        <f>IF(D54=0,"n/a",D17/D54)</f>
        <v>#REF!</v>
      </c>
      <c r="R17" s="196">
        <f>IF(J54=0,"n/a",J17/J54)</f>
        <v>9.3761850074892655E-2</v>
      </c>
    </row>
    <row r="18" spans="1:19">
      <c r="A18" s="100" t="s">
        <v>64</v>
      </c>
      <c r="B18" s="106">
        <v>11490494.949999999</v>
      </c>
      <c r="C18" s="241" t="s">
        <v>192</v>
      </c>
      <c r="D18" s="106">
        <v>18530000</v>
      </c>
      <c r="E18" s="106"/>
      <c r="F18" s="106">
        <f>B18-D18</f>
        <v>-7039505.0500000007</v>
      </c>
      <c r="G18" s="106"/>
      <c r="H18" s="107">
        <f>IF(D18=0,"n/a",IF(AND(F18/D18&lt;1,F18/D18&gt;-1),F18/D18,"n/a"))</f>
        <v>-0.37989773610361582</v>
      </c>
      <c r="I18" s="106"/>
      <c r="J18" s="106">
        <v>8334560.3399999999</v>
      </c>
      <c r="K18" s="106"/>
      <c r="L18" s="106">
        <f>B18-J18</f>
        <v>3155934.6099999994</v>
      </c>
      <c r="M18" s="106"/>
      <c r="N18" s="114">
        <f>IF(J18=0,"n/a",IF(AND(L18/J18&lt;1,L18/J18&gt;-1),L18/J18,"n/a"))</f>
        <v>0.3786563995288082</v>
      </c>
      <c r="O18" s="108"/>
      <c r="P18" s="85">
        <f>IF(B55=0,"n/a",B18/B55)</f>
        <v>5.3838195893868368E-3</v>
      </c>
      <c r="Q18" s="85">
        <f>IF(D55=0,"n/a",D18/D55)</f>
        <v>8.7424782486622196E-4</v>
      </c>
      <c r="R18" s="85">
        <f>IF(J55=0,"n/a",J18/J55)</f>
        <v>4.1492700965940323E-3</v>
      </c>
    </row>
    <row r="19" spans="1:19">
      <c r="A19" s="100" t="s">
        <v>63</v>
      </c>
      <c r="B19" s="106">
        <v>51568623.43</v>
      </c>
      <c r="C19" s="106"/>
      <c r="D19" s="106">
        <v>2225097000</v>
      </c>
      <c r="E19" s="106"/>
      <c r="F19" s="106">
        <f>B19-D19</f>
        <v>-2173528376.5700002</v>
      </c>
      <c r="G19" s="106"/>
      <c r="H19" s="107">
        <f>IF(D19=0,"n/a",IF(AND(F19/D19&lt;1,F19/D19&gt;-1),F19/D19,"n/a"))</f>
        <v>-0.97682410095829542</v>
      </c>
      <c r="I19" s="106"/>
      <c r="J19" s="106">
        <v>33059229.91</v>
      </c>
      <c r="K19" s="106"/>
      <c r="L19" s="106">
        <f>B19-J19</f>
        <v>18509393.52</v>
      </c>
      <c r="M19" s="106"/>
      <c r="N19" s="114">
        <f>IF(J19=0,"n/a",IF(AND(L19/J19&lt;1,L19/J19&gt;-1),L19/J19,"n/a"))</f>
        <v>0.55988580406711597</v>
      </c>
      <c r="O19" s="105"/>
      <c r="P19" s="196">
        <f>IF(B56=0,"n/a",B19/B56)</f>
        <v>2.0683111762374903E-2</v>
      </c>
      <c r="Q19" s="196" t="e">
        <f>IF(D56=0,"n/a",D19/D56)</f>
        <v>#REF!</v>
      </c>
      <c r="R19" s="196">
        <f>IF(J56=0,"n/a",J19/J56)</f>
        <v>2.5184780229867896E-2</v>
      </c>
    </row>
    <row r="20" spans="1:19" ht="6" customHeight="1">
      <c r="A20" s="99"/>
      <c r="B20" s="116"/>
      <c r="C20" s="115"/>
      <c r="D20" s="116"/>
      <c r="E20" s="115"/>
      <c r="F20" s="116"/>
      <c r="G20" s="115"/>
      <c r="H20" s="116" t="s">
        <v>61</v>
      </c>
      <c r="I20" s="115"/>
      <c r="J20" s="116"/>
      <c r="K20" s="115"/>
      <c r="L20" s="116"/>
      <c r="M20" s="115"/>
      <c r="N20" s="116" t="s">
        <v>61</v>
      </c>
      <c r="O20" s="118"/>
      <c r="P20" s="118"/>
      <c r="Q20" s="118"/>
      <c r="R20" s="118"/>
    </row>
    <row r="21" spans="1:19">
      <c r="A21" s="120" t="s">
        <v>84</v>
      </c>
      <c r="B21" s="106">
        <f>SUM(B17:B19)</f>
        <v>2208920685.8099995</v>
      </c>
      <c r="D21" s="106" t="e">
        <f>SUM(D17:D19)</f>
        <v>#REF!</v>
      </c>
      <c r="E21" s="106"/>
      <c r="F21" s="106" t="e">
        <f>SUM(F17:F19)</f>
        <v>#REF!</v>
      </c>
      <c r="G21" s="106"/>
      <c r="H21" s="107" t="e">
        <f>IF(D21=0,"n/a",IF(AND(F21/D21&lt;1,F21/D21&gt;-1),F21/D21,"n/a"))</f>
        <v>#REF!</v>
      </c>
      <c r="I21" s="106"/>
      <c r="J21" s="106">
        <f>SUM(J17:J19)</f>
        <v>1940538751.45</v>
      </c>
      <c r="K21" s="106"/>
      <c r="L21" s="106">
        <f>SUM(L17:L19)</f>
        <v>268381934.35999998</v>
      </c>
      <c r="M21" s="106"/>
      <c r="N21" s="114">
        <f>IF(J21=0,"n/a",IF(AND(L21/J21&lt;1,L21/J21&gt;-1),L21/J21,"n/a"))</f>
        <v>0.13830279563315132</v>
      </c>
      <c r="O21" s="105"/>
      <c r="P21" s="104"/>
      <c r="Q21" s="121"/>
      <c r="R21" s="121"/>
    </row>
    <row r="22" spans="1:19" ht="6.6" customHeight="1">
      <c r="A22" s="122"/>
      <c r="B22" s="107"/>
      <c r="C22" s="107"/>
      <c r="D22" s="107"/>
      <c r="E22" s="107"/>
      <c r="F22" s="107"/>
      <c r="G22" s="107"/>
      <c r="H22" s="107" t="s">
        <v>61</v>
      </c>
      <c r="I22" s="107"/>
      <c r="J22" s="107"/>
      <c r="K22" s="107"/>
      <c r="L22" s="107"/>
      <c r="M22" s="107"/>
      <c r="N22" s="123" t="s">
        <v>61</v>
      </c>
      <c r="O22" s="108"/>
      <c r="P22" s="123"/>
      <c r="Q22" s="123"/>
      <c r="R22" s="123"/>
    </row>
    <row r="23" spans="1:19">
      <c r="A23" s="100" t="s">
        <v>100</v>
      </c>
      <c r="B23" s="106">
        <v>-23652382.940000001</v>
      </c>
      <c r="C23" s="107"/>
      <c r="D23" s="107">
        <v>19936000</v>
      </c>
      <c r="E23" s="107"/>
      <c r="F23" s="107">
        <f>B23-D23</f>
        <v>-43588382.939999998</v>
      </c>
      <c r="G23" s="107"/>
      <c r="H23" s="107" t="str">
        <f>IF(D23=0,"n/a",IF(AND(F23/D23&lt;1,F23/D23&gt;-1),F23/D23,"n/a"))</f>
        <v>n/a</v>
      </c>
      <c r="I23" s="107"/>
      <c r="J23" s="106">
        <v>-6425267.1500000004</v>
      </c>
      <c r="K23" s="107"/>
      <c r="L23" s="106">
        <f>B23-J23</f>
        <v>-17227115.789999999</v>
      </c>
      <c r="M23" s="107"/>
      <c r="N23" s="114" t="str">
        <f>IF(J23=0,"n/a",IF(AND(L23/J23&lt;1,L23/J23&gt;-1),L23/J23,"n/a"))</f>
        <v>n/a</v>
      </c>
      <c r="O23" s="108"/>
      <c r="P23" s="123"/>
      <c r="Q23" s="123"/>
      <c r="R23" s="123"/>
    </row>
    <row r="24" spans="1:19">
      <c r="A24" s="100" t="s">
        <v>91</v>
      </c>
      <c r="B24" s="106">
        <v>20239712.489999998</v>
      </c>
      <c r="C24" s="107"/>
      <c r="D24" s="107">
        <v>-12858000</v>
      </c>
      <c r="E24" s="107"/>
      <c r="F24" s="107">
        <f>B24-D24</f>
        <v>33097712.489999998</v>
      </c>
      <c r="G24" s="107"/>
      <c r="H24" s="107" t="str">
        <f>IF(D24=0,"n/a",IF(AND(F24/D24&lt;1,F24/D24&gt;-1),F24/D24,"n/a"))</f>
        <v>n/a</v>
      </c>
      <c r="I24" s="107"/>
      <c r="J24" s="106">
        <v>20751063.010000002</v>
      </c>
      <c r="K24" s="107"/>
      <c r="L24" s="106">
        <f>B24-J24</f>
        <v>-511350.52000000328</v>
      </c>
      <c r="M24" s="107"/>
      <c r="N24" s="114">
        <f>IF(J24=0,"n/a",IF(AND(L24/J24&lt;1,L24/J24&gt;-1),L24/J24,"n/a"))</f>
        <v>-2.4642136152426594E-2</v>
      </c>
      <c r="O24" s="108"/>
      <c r="P24" s="123"/>
      <c r="Q24" s="123"/>
      <c r="R24" s="123"/>
    </row>
    <row r="25" spans="1:19">
      <c r="A25" s="100" t="s">
        <v>105</v>
      </c>
      <c r="B25" s="106">
        <v>-9978736.9700000007</v>
      </c>
      <c r="C25" s="107"/>
      <c r="D25" s="107">
        <v>-794000</v>
      </c>
      <c r="E25" s="107"/>
      <c r="F25" s="107">
        <f>B25-D25</f>
        <v>-9184736.9700000007</v>
      </c>
      <c r="G25" s="107"/>
      <c r="H25" s="107" t="str">
        <f>IF(D25=0,"n/a",IF(AND(F25/D25&lt;1,F25/D25&gt;-1),F25/D25,"n/a"))</f>
        <v>n/a</v>
      </c>
      <c r="I25" s="107"/>
      <c r="J25" s="106">
        <v>37688812.079999998</v>
      </c>
      <c r="K25" s="107"/>
      <c r="L25" s="106">
        <f>B25-J25</f>
        <v>-47667549.049999997</v>
      </c>
      <c r="M25" s="107"/>
      <c r="N25" s="114" t="str">
        <f>IF(J25=0,"n/a",IF(AND(L25/J25&lt;1,L25/J25&gt;-1),L25/J25,"n/a"))</f>
        <v>n/a</v>
      </c>
      <c r="O25" s="108"/>
      <c r="P25" s="123"/>
      <c r="Q25" s="123"/>
      <c r="R25" s="123"/>
    </row>
    <row r="26" spans="1:19">
      <c r="A26" s="100" t="s">
        <v>101</v>
      </c>
      <c r="B26" s="194">
        <v>9344324.1500000004</v>
      </c>
      <c r="C26" s="107"/>
      <c r="D26" s="194">
        <v>6284000</v>
      </c>
      <c r="E26" s="107"/>
      <c r="F26" s="194">
        <f>B26-D26</f>
        <v>3060324.1500000004</v>
      </c>
      <c r="G26" s="107"/>
      <c r="H26" s="194">
        <f>IF(D26=0,"n/a",IF(AND(F26/D26&lt;1,F26/D26&gt;-1),F26/D26,"n/a"))</f>
        <v>0.48700257001909619</v>
      </c>
      <c r="I26" s="107"/>
      <c r="J26" s="194">
        <v>13813270.869999999</v>
      </c>
      <c r="K26" s="107"/>
      <c r="L26" s="194">
        <f>B26-J26</f>
        <v>-4468946.7199999988</v>
      </c>
      <c r="M26" s="107"/>
      <c r="N26" s="193">
        <f>IF(J26=0,"n/a",IF(AND(L26/J26&lt;1,L26/J26&gt;-1),L26/J26,"n/a"))</f>
        <v>-0.32352559810477377</v>
      </c>
      <c r="O26" s="108"/>
      <c r="P26" s="123"/>
      <c r="Q26" s="123"/>
      <c r="R26" s="123"/>
    </row>
    <row r="27" spans="1:19">
      <c r="A27" s="100" t="s">
        <v>92</v>
      </c>
      <c r="B27" s="194">
        <f>SUM(B23:B26)</f>
        <v>-4047083.2700000033</v>
      </c>
      <c r="C27" s="106"/>
      <c r="D27" s="194">
        <f>SUM(D23:D26)</f>
        <v>12568000</v>
      </c>
      <c r="E27" s="106"/>
      <c r="F27" s="194">
        <f>SUM(F23:F26)</f>
        <v>-16615083.270000001</v>
      </c>
      <c r="G27" s="106"/>
      <c r="H27" s="194" t="str">
        <f>IF(D27=0,"n/a",IF(AND(F27/D27&lt;1,F27/D27&gt;-1),F27/D27,"n/a"))</f>
        <v>n/a</v>
      </c>
      <c r="I27" s="106"/>
      <c r="J27" s="194">
        <f>SUM(J23:J26)</f>
        <v>65827878.809999995</v>
      </c>
      <c r="K27" s="106"/>
      <c r="L27" s="194">
        <f>SUM(L23:L26)</f>
        <v>-69874962.079999998</v>
      </c>
      <c r="M27" s="106"/>
      <c r="N27" s="193" t="str">
        <f>IF(J27=0,"n/a",IF(AND(L27/J27&lt;1,L27/J27&gt;-1),L27/J27,"n/a"))</f>
        <v>n/a</v>
      </c>
      <c r="O27" s="105"/>
      <c r="P27" s="121"/>
      <c r="Q27" s="121"/>
      <c r="R27" s="121"/>
    </row>
    <row r="28" spans="1:19" ht="6.6" customHeight="1">
      <c r="A28" s="122"/>
      <c r="B28" s="287"/>
      <c r="C28" s="287"/>
      <c r="D28" s="287"/>
      <c r="E28" s="287"/>
      <c r="F28" s="287"/>
      <c r="G28" s="287"/>
      <c r="H28" s="287" t="s">
        <v>61</v>
      </c>
      <c r="I28" s="287"/>
      <c r="J28" s="287"/>
      <c r="K28" s="287"/>
      <c r="L28" s="287"/>
      <c r="M28" s="107"/>
      <c r="N28" s="123" t="s">
        <v>61</v>
      </c>
      <c r="O28" s="108"/>
      <c r="P28" s="123"/>
      <c r="Q28" s="123"/>
      <c r="R28" s="123"/>
    </row>
    <row r="29" spans="1:19" ht="13.8" thickBot="1">
      <c r="A29" s="124" t="s">
        <v>83</v>
      </c>
      <c r="B29" s="163">
        <f>+B27+B21</f>
        <v>2204873602.5399995</v>
      </c>
      <c r="D29" s="163" t="e">
        <f>+D27+D21</f>
        <v>#REF!</v>
      </c>
      <c r="E29" s="101"/>
      <c r="F29" s="163" t="e">
        <f>+F27+F21</f>
        <v>#REF!</v>
      </c>
      <c r="G29" s="101"/>
      <c r="H29" s="163" t="e">
        <f>IF(D29=0,"n/a",IF(AND(F29/D29&lt;1,F29/D29&gt;-1),F29/D29,"n/a"))</f>
        <v>#REF!</v>
      </c>
      <c r="I29" s="101"/>
      <c r="J29" s="163">
        <f>+J27+J21</f>
        <v>2006366630.26</v>
      </c>
      <c r="K29" s="101"/>
      <c r="L29" s="163">
        <f>+L27+L21</f>
        <v>198506972.27999997</v>
      </c>
      <c r="M29" s="106"/>
      <c r="N29" s="125">
        <f>IF(J29=0,"n/a",IF(AND(L29/J29&lt;1,L29/J29&gt;-1),L29/J29,"n/a"))</f>
        <v>9.8938533609022369E-2</v>
      </c>
      <c r="O29" s="105"/>
      <c r="P29" s="121"/>
      <c r="Q29" s="121"/>
      <c r="R29" s="121"/>
    </row>
    <row r="30" spans="1:19" ht="4.2" customHeight="1" thickTop="1">
      <c r="A30" s="126"/>
      <c r="B30" s="287"/>
      <c r="C30" s="101"/>
      <c r="D30" s="287"/>
      <c r="E30" s="101"/>
      <c r="F30" s="287"/>
      <c r="G30" s="101"/>
      <c r="H30" s="287"/>
      <c r="I30" s="101"/>
      <c r="J30" s="287"/>
      <c r="K30" s="101"/>
      <c r="L30" s="287"/>
      <c r="M30" s="106"/>
      <c r="N30" s="127"/>
      <c r="O30" s="105"/>
      <c r="P30" s="121"/>
      <c r="Q30" s="121"/>
      <c r="R30" s="121"/>
    </row>
    <row r="31" spans="1:19" ht="13.2" customHeight="1">
      <c r="A31" s="99"/>
      <c r="B31" s="286"/>
      <c r="C31" s="286"/>
      <c r="D31" s="286"/>
      <c r="E31" s="286"/>
      <c r="F31" s="286"/>
      <c r="G31" s="286"/>
      <c r="H31" s="286"/>
      <c r="I31" s="286"/>
      <c r="J31" s="286"/>
      <c r="K31" s="286"/>
      <c r="L31" s="286"/>
      <c r="M31" s="117"/>
      <c r="N31" s="106"/>
      <c r="O31" s="128"/>
      <c r="R31" s="241" t="s">
        <v>191</v>
      </c>
      <c r="S31" s="242">
        <f>B17</f>
        <v>2145861567.4299998</v>
      </c>
    </row>
    <row r="32" spans="1:19">
      <c r="A32" s="100" t="s">
        <v>82</v>
      </c>
      <c r="B32" s="101">
        <v>85076076.25</v>
      </c>
      <c r="C32" s="101"/>
      <c r="D32" s="101">
        <v>-95308595</v>
      </c>
      <c r="E32" s="101"/>
      <c r="F32" s="101"/>
      <c r="G32" s="101"/>
      <c r="H32" s="101"/>
      <c r="I32" s="101"/>
      <c r="J32" s="101">
        <v>75558424.969999999</v>
      </c>
      <c r="K32" s="101"/>
      <c r="L32" s="101"/>
      <c r="M32" s="106"/>
      <c r="N32" s="106"/>
      <c r="O32" s="121"/>
      <c r="R32" s="241" t="s">
        <v>192</v>
      </c>
      <c r="S32" s="242">
        <f>B18</f>
        <v>11490494.949999999</v>
      </c>
    </row>
    <row r="33" spans="1:19">
      <c r="A33" s="100" t="s">
        <v>81</v>
      </c>
      <c r="B33" s="106">
        <v>-80627758.290000007</v>
      </c>
      <c r="C33" s="106"/>
      <c r="D33" s="106">
        <v>102870907</v>
      </c>
      <c r="E33" s="106"/>
      <c r="F33" s="106"/>
      <c r="G33" s="106"/>
      <c r="H33" s="106"/>
      <c r="I33" s="106"/>
      <c r="J33" s="106">
        <v>-159133458.75</v>
      </c>
      <c r="K33" s="101"/>
      <c r="L33" s="101"/>
      <c r="M33" s="106"/>
      <c r="N33" s="106"/>
      <c r="O33" s="105"/>
      <c r="R33" s="81"/>
      <c r="S33" s="244">
        <f>SUM(S31:S32)</f>
        <v>2157352062.3799996</v>
      </c>
    </row>
    <row r="34" spans="1:19" ht="12" customHeight="1">
      <c r="A34" s="100" t="s">
        <v>80</v>
      </c>
      <c r="B34" s="106">
        <v>106147181.48999999</v>
      </c>
      <c r="C34" s="129"/>
      <c r="D34" s="106">
        <v>-57432871</v>
      </c>
      <c r="E34" s="129"/>
      <c r="F34" s="106"/>
      <c r="G34" s="129"/>
      <c r="H34" s="129"/>
      <c r="I34" s="129"/>
      <c r="J34" s="106">
        <v>101500369.17</v>
      </c>
      <c r="K34" s="278"/>
      <c r="L34" s="278"/>
      <c r="M34" s="129"/>
      <c r="N34" s="129"/>
      <c r="O34" s="99"/>
      <c r="R34" s="243" t="s">
        <v>193</v>
      </c>
      <c r="S34" s="242">
        <f>-B15</f>
        <v>-323282.82</v>
      </c>
    </row>
    <row r="35" spans="1:19" ht="13.8" thickBot="1">
      <c r="A35" s="100" t="s">
        <v>93</v>
      </c>
      <c r="B35" s="106">
        <v>-54371459.490000002</v>
      </c>
      <c r="C35" s="106"/>
      <c r="D35" s="106">
        <v>15651144</v>
      </c>
      <c r="E35" s="106"/>
      <c r="F35" s="106"/>
      <c r="G35" s="106"/>
      <c r="H35" s="106"/>
      <c r="I35" s="106"/>
      <c r="J35" s="106">
        <v>-54143082.590000004</v>
      </c>
      <c r="K35" s="101"/>
      <c r="L35" s="101"/>
      <c r="M35" s="106"/>
      <c r="N35" s="106"/>
      <c r="O35" s="121"/>
      <c r="R35" s="241"/>
      <c r="S35" s="245">
        <f>SUM(S33:S34)</f>
        <v>2157028779.5599995</v>
      </c>
    </row>
    <row r="36" spans="1:19" ht="13.8" thickTop="1">
      <c r="A36" s="100" t="s">
        <v>79</v>
      </c>
      <c r="B36" s="106">
        <v>16848490.699999999</v>
      </c>
      <c r="C36" s="106"/>
      <c r="D36" s="106">
        <v>-6154401</v>
      </c>
      <c r="E36" s="106"/>
      <c r="F36" s="106"/>
      <c r="G36" s="106"/>
      <c r="H36" s="106"/>
      <c r="I36" s="106"/>
      <c r="J36" s="106">
        <v>15769123.43</v>
      </c>
      <c r="K36" s="101"/>
      <c r="L36" s="101"/>
      <c r="M36" s="106"/>
      <c r="N36" s="106"/>
      <c r="O36" s="121"/>
      <c r="P36" s="104"/>
      <c r="Q36" s="121"/>
      <c r="R36" s="121"/>
    </row>
    <row r="37" spans="1:19">
      <c r="A37" s="100" t="s">
        <v>90</v>
      </c>
      <c r="B37" s="106">
        <v>-6282482.4500000002</v>
      </c>
      <c r="C37" s="106"/>
      <c r="D37" s="106">
        <v>0</v>
      </c>
      <c r="E37" s="106"/>
      <c r="F37" s="106"/>
      <c r="G37" s="106"/>
      <c r="H37" s="106"/>
      <c r="I37" s="106"/>
      <c r="J37" s="106">
        <v>-5934449.2199999997</v>
      </c>
      <c r="K37" s="101"/>
      <c r="L37" s="101"/>
      <c r="M37" s="106"/>
      <c r="N37" s="106"/>
      <c r="O37" s="121"/>
      <c r="P37" s="104"/>
      <c r="Q37" s="121"/>
      <c r="R37" s="121"/>
    </row>
    <row r="38" spans="1:19">
      <c r="A38" s="100" t="s">
        <v>149</v>
      </c>
      <c r="B38" s="106">
        <v>278373.46000000002</v>
      </c>
      <c r="C38" s="106"/>
      <c r="D38" s="106"/>
      <c r="E38" s="106"/>
      <c r="F38" s="106"/>
      <c r="G38" s="106"/>
      <c r="H38" s="106"/>
      <c r="I38" s="106"/>
      <c r="J38" s="106">
        <v>-59769363.310000002</v>
      </c>
      <c r="K38" s="101"/>
      <c r="L38" s="101"/>
      <c r="M38" s="106"/>
      <c r="N38" s="106"/>
      <c r="O38" s="121"/>
      <c r="P38" s="104"/>
      <c r="Q38" s="121"/>
      <c r="R38" s="121"/>
    </row>
    <row r="39" spans="1:19">
      <c r="A39" s="100" t="s">
        <v>95</v>
      </c>
      <c r="B39" s="106">
        <v>-2680345.65</v>
      </c>
      <c r="C39" s="106"/>
      <c r="D39" s="106" t="e">
        <v>#REF!</v>
      </c>
      <c r="E39" s="106"/>
      <c r="F39" s="106"/>
      <c r="G39" s="106"/>
      <c r="H39" s="106"/>
      <c r="I39" s="106"/>
      <c r="J39" s="106">
        <v>-10716679.25</v>
      </c>
      <c r="K39" s="101"/>
      <c r="L39" s="101"/>
      <c r="M39" s="106"/>
      <c r="N39" s="106"/>
      <c r="O39" s="121"/>
      <c r="P39" s="104"/>
      <c r="Q39" s="121"/>
      <c r="R39" s="121"/>
    </row>
    <row r="40" spans="1:19">
      <c r="A40" s="100" t="s">
        <v>135</v>
      </c>
      <c r="B40" s="106">
        <v>56405550.159999996</v>
      </c>
      <c r="C40" s="106"/>
      <c r="D40" s="106" t="e">
        <v>#REF!</v>
      </c>
      <c r="E40" s="106"/>
      <c r="F40" s="106"/>
      <c r="G40" s="106"/>
      <c r="H40" s="106"/>
      <c r="I40" s="106"/>
      <c r="J40" s="106">
        <v>49265714.619000003</v>
      </c>
      <c r="K40" s="101"/>
      <c r="L40" s="101"/>
      <c r="M40" s="106"/>
      <c r="N40" s="106"/>
      <c r="O40" s="121"/>
      <c r="P40" s="104"/>
      <c r="Q40" s="121"/>
      <c r="R40" s="121"/>
    </row>
    <row r="41" spans="1:19">
      <c r="A41" s="100" t="s">
        <v>244</v>
      </c>
      <c r="B41" s="106">
        <v>21963357.82</v>
      </c>
      <c r="C41" s="106"/>
      <c r="D41" s="106" t="e">
        <v>#REF!</v>
      </c>
      <c r="E41" s="106"/>
      <c r="F41" s="106"/>
      <c r="G41" s="106"/>
      <c r="H41" s="106"/>
      <c r="I41" s="106"/>
      <c r="J41" s="106">
        <v>0</v>
      </c>
      <c r="K41" s="101"/>
      <c r="L41" s="101"/>
      <c r="M41" s="106"/>
      <c r="N41" s="106"/>
      <c r="O41" s="121"/>
      <c r="P41" s="104"/>
      <c r="Q41" s="121"/>
      <c r="R41" s="121"/>
    </row>
    <row r="42" spans="1:19">
      <c r="A42" s="100" t="s">
        <v>243</v>
      </c>
      <c r="B42" s="106">
        <v>24119467.66</v>
      </c>
      <c r="C42" s="106"/>
      <c r="D42" s="106" t="e">
        <v>#REF!</v>
      </c>
      <c r="E42" s="106"/>
      <c r="F42" s="106"/>
      <c r="G42" s="106"/>
      <c r="H42" s="106"/>
      <c r="I42" s="106"/>
      <c r="J42" s="106">
        <v>0</v>
      </c>
      <c r="K42" s="101"/>
      <c r="L42" s="101"/>
      <c r="M42" s="106"/>
      <c r="N42" s="106"/>
      <c r="O42" s="121"/>
      <c r="P42" s="104"/>
      <c r="Q42" s="121"/>
      <c r="R42" s="121"/>
    </row>
    <row r="43" spans="1:19" ht="12.75" customHeight="1">
      <c r="A43" s="77"/>
      <c r="B43" s="101"/>
      <c r="C43" s="285"/>
      <c r="D43" s="101"/>
      <c r="E43" s="280"/>
      <c r="F43" s="101"/>
      <c r="G43" s="280"/>
      <c r="H43" s="280"/>
      <c r="I43" s="280"/>
      <c r="J43" s="101"/>
      <c r="K43" s="280"/>
      <c r="L43" s="280"/>
      <c r="M43" s="131"/>
      <c r="N43" s="131"/>
      <c r="O43" s="90"/>
      <c r="P43" s="90"/>
      <c r="Q43" s="90"/>
      <c r="R43" s="90"/>
    </row>
    <row r="44" spans="1:19" ht="13.2" customHeight="1">
      <c r="A44" s="93"/>
      <c r="B44" s="280"/>
      <c r="C44" s="280"/>
      <c r="D44" s="280"/>
      <c r="E44" s="280"/>
      <c r="F44" s="284" t="s">
        <v>78</v>
      </c>
      <c r="G44" s="284"/>
      <c r="H44" s="284"/>
      <c r="I44" s="280"/>
      <c r="J44" s="280"/>
      <c r="K44" s="280"/>
      <c r="L44" s="284" t="s">
        <v>242</v>
      </c>
      <c r="M44" s="192"/>
      <c r="N44" s="192"/>
      <c r="O44" s="92"/>
      <c r="P44" s="92"/>
      <c r="Q44" s="90"/>
      <c r="R44" s="90"/>
    </row>
    <row r="45" spans="1:19">
      <c r="A45" s="92"/>
      <c r="B45" s="282" t="s">
        <v>77</v>
      </c>
      <c r="C45" s="280"/>
      <c r="D45" s="282"/>
      <c r="E45" s="283"/>
      <c r="F45" s="282"/>
      <c r="G45" s="280"/>
      <c r="H45" s="280"/>
      <c r="I45" s="280"/>
      <c r="J45" s="282" t="s">
        <v>77</v>
      </c>
      <c r="K45" s="280"/>
      <c r="L45" s="280"/>
      <c r="M45" s="90"/>
      <c r="N45" s="90"/>
      <c r="O45" s="132"/>
      <c r="P45" s="92"/>
      <c r="Q45" s="90"/>
      <c r="R45" s="90"/>
    </row>
    <row r="46" spans="1:19" ht="13.2" customHeight="1">
      <c r="A46" s="76" t="s">
        <v>76</v>
      </c>
      <c r="B46" s="191">
        <v>2016</v>
      </c>
      <c r="C46" s="280"/>
      <c r="D46" s="281" t="s">
        <v>75</v>
      </c>
      <c r="E46" s="280"/>
      <c r="F46" s="281" t="s">
        <v>74</v>
      </c>
      <c r="G46" s="280"/>
      <c r="H46" s="279" t="s">
        <v>73</v>
      </c>
      <c r="I46" s="280"/>
      <c r="J46" s="191">
        <v>2015</v>
      </c>
      <c r="K46" s="280"/>
      <c r="L46" s="279" t="s">
        <v>74</v>
      </c>
      <c r="M46" s="92"/>
      <c r="N46" s="189" t="s">
        <v>73</v>
      </c>
      <c r="O46" s="94"/>
      <c r="P46" s="92"/>
      <c r="Q46" s="90"/>
      <c r="R46" s="90"/>
    </row>
    <row r="47" spans="1:19" ht="6" customHeight="1">
      <c r="A47" s="96"/>
      <c r="B47" s="277"/>
      <c r="C47" s="278"/>
      <c r="D47" s="277"/>
      <c r="E47" s="278"/>
      <c r="F47" s="277"/>
      <c r="G47" s="278"/>
      <c r="H47" s="277"/>
      <c r="I47" s="278"/>
      <c r="J47" s="277"/>
      <c r="K47" s="278"/>
      <c r="L47" s="277"/>
      <c r="M47" s="129"/>
      <c r="N47" s="133"/>
      <c r="O47" s="97"/>
      <c r="P47" s="96"/>
      <c r="Q47" s="99"/>
      <c r="R47" s="99"/>
    </row>
    <row r="48" spans="1:19">
      <c r="A48" s="100" t="s">
        <v>72</v>
      </c>
      <c r="B48" s="271">
        <v>10304469501.237</v>
      </c>
      <c r="C48" s="271"/>
      <c r="D48" s="271">
        <v>0</v>
      </c>
      <c r="E48" s="271"/>
      <c r="F48" s="271">
        <f>B48-D48</f>
        <v>10304469501.237</v>
      </c>
      <c r="G48" s="271"/>
      <c r="H48" s="273" t="str">
        <f>IF(D48=0,"n/a",IF(AND(F48/D48&lt;1,F48/D48&gt;-1),F48/D48,"n/a"))</f>
        <v>n/a</v>
      </c>
      <c r="I48" s="271"/>
      <c r="J48" s="271">
        <v>10020086740.834999</v>
      </c>
      <c r="K48" s="271"/>
      <c r="L48" s="271">
        <f>+B48-J48</f>
        <v>284382760.40200043</v>
      </c>
      <c r="M48" s="113"/>
      <c r="N48" s="114">
        <f>IF(J48=0,"n/a",IF(AND(L48/J48&lt;1,L48/J48&gt;-1),L48/J48,"n/a"))</f>
        <v>2.8381267324069301E-2</v>
      </c>
      <c r="O48" s="134"/>
      <c r="P48" s="96"/>
      <c r="Q48" s="99"/>
      <c r="R48" s="99"/>
    </row>
    <row r="49" spans="1:18" ht="12.75" customHeight="1">
      <c r="A49" s="100" t="s">
        <v>71</v>
      </c>
      <c r="B49" s="271">
        <v>8953776507.1280003</v>
      </c>
      <c r="C49" s="271"/>
      <c r="D49" s="271">
        <v>10396729000</v>
      </c>
      <c r="E49" s="271"/>
      <c r="F49" s="271">
        <f>B49-D49</f>
        <v>-1442952492.8719997</v>
      </c>
      <c r="G49" s="271"/>
      <c r="H49" s="273">
        <f>IF(D49=0,"n/a",IF(AND(F49/D49&lt;1,F49/D49&gt;-1),F49/D49,"n/a"))</f>
        <v>-0.13878908384281247</v>
      </c>
      <c r="I49" s="271"/>
      <c r="J49" s="271">
        <v>8876621319.5580006</v>
      </c>
      <c r="K49" s="271"/>
      <c r="L49" s="271">
        <f>+B49-J49</f>
        <v>77155187.569999695</v>
      </c>
      <c r="M49" s="113"/>
      <c r="N49" s="114">
        <f>IF(J49=0,"n/a",IF(AND(L49/J49&lt;1,L49/J49&gt;-1),L49/J49,"n/a"))</f>
        <v>8.6919543813367868E-3</v>
      </c>
      <c r="O49" s="134"/>
      <c r="P49" s="96"/>
      <c r="Q49" s="99"/>
      <c r="R49" s="99"/>
    </row>
    <row r="50" spans="1:18">
      <c r="A50" s="100" t="s">
        <v>70</v>
      </c>
      <c r="B50" s="271">
        <v>1232939682.306</v>
      </c>
      <c r="C50" s="271"/>
      <c r="D50" s="271">
        <v>9471081000</v>
      </c>
      <c r="E50" s="271"/>
      <c r="F50" s="271">
        <f>B50-D50</f>
        <v>-8238141317.6940002</v>
      </c>
      <c r="G50" s="271"/>
      <c r="H50" s="273">
        <f>IF(D50=0,"n/a",IF(AND(F50/D50&lt;1,F50/D50&gt;-1),F50/D50,"n/a"))</f>
        <v>-0.86982059573706527</v>
      </c>
      <c r="I50" s="271"/>
      <c r="J50" s="271">
        <v>1261918016.3050001</v>
      </c>
      <c r="K50" s="271"/>
      <c r="L50" s="271">
        <f>+B50-J50</f>
        <v>-28978333.999000072</v>
      </c>
      <c r="M50" s="113"/>
      <c r="N50" s="114">
        <f>IF(J50=0,"n/a",IF(AND(L50/J50&lt;1,L50/J50&gt;-1),L50/J50,"n/a"))</f>
        <v>-2.2963721592509648E-2</v>
      </c>
      <c r="O50" s="134"/>
      <c r="P50" s="96"/>
      <c r="Q50" s="99"/>
      <c r="R50" s="99"/>
    </row>
    <row r="51" spans="1:18">
      <c r="A51" s="100" t="s">
        <v>69</v>
      </c>
      <c r="B51" s="271">
        <v>87728647.901999995</v>
      </c>
      <c r="C51" s="271"/>
      <c r="D51" s="271">
        <v>1230963000</v>
      </c>
      <c r="E51" s="271"/>
      <c r="F51" s="271">
        <f>B51-D51</f>
        <v>-1143234352.098</v>
      </c>
      <c r="G51" s="271"/>
      <c r="H51" s="273">
        <f>IF(D51=0,"n/a",IF(AND(F51/D51&lt;1,F51/D51&gt;-1),F51/D51,"n/a"))</f>
        <v>-0.92873169388356924</v>
      </c>
      <c r="I51" s="271"/>
      <c r="J51" s="271">
        <v>89669229.689999998</v>
      </c>
      <c r="K51" s="271"/>
      <c r="L51" s="271">
        <f>+B51-J51</f>
        <v>-1940581.7880000025</v>
      </c>
      <c r="M51" s="113"/>
      <c r="N51" s="114">
        <f>IF(J51=0,"n/a",IF(AND(L51/J51&lt;1,L51/J51&gt;-1),L51/J51,"n/a"))</f>
        <v>-2.1641557474162378E-2</v>
      </c>
      <c r="O51" s="134"/>
      <c r="P51" s="135"/>
      <c r="Q51" s="99"/>
      <c r="R51" s="99"/>
    </row>
    <row r="52" spans="1:18" ht="12.75" customHeight="1">
      <c r="A52" s="100" t="s">
        <v>68</v>
      </c>
      <c r="B52" s="271">
        <v>6743960.0010000002</v>
      </c>
      <c r="C52" s="273"/>
      <c r="D52" s="271">
        <v>89739000</v>
      </c>
      <c r="E52" s="273"/>
      <c r="F52" s="271">
        <f>B52-D52</f>
        <v>-82995039.998999998</v>
      </c>
      <c r="G52" s="273"/>
      <c r="H52" s="273">
        <f>IF(D52=0,"n/a",IF(AND(F52/D52&lt;1,F52/D52&gt;-1),F52/D52,"n/a"))</f>
        <v>-0.92484917370374087</v>
      </c>
      <c r="I52" s="273"/>
      <c r="J52" s="271">
        <v>6690700</v>
      </c>
      <c r="K52" s="273"/>
      <c r="L52" s="271">
        <f>+B52-J52</f>
        <v>53260.001000000164</v>
      </c>
      <c r="M52" s="136"/>
      <c r="N52" s="114">
        <f>IF(J52=0,"n/a",IF(AND(L52/J52&lt;1,L52/J52&gt;-1),L52/J52,"n/a"))</f>
        <v>7.9603032567594073E-3</v>
      </c>
      <c r="O52" s="134"/>
      <c r="P52" s="96"/>
      <c r="Q52" s="99"/>
      <c r="R52" s="99"/>
    </row>
    <row r="53" spans="1:18" ht="6" customHeight="1">
      <c r="A53" s="96"/>
      <c r="B53" s="275"/>
      <c r="C53" s="276"/>
      <c r="D53" s="275"/>
      <c r="E53" s="276"/>
      <c r="F53" s="275"/>
      <c r="G53" s="276"/>
      <c r="H53" s="275"/>
      <c r="I53" s="276"/>
      <c r="J53" s="275"/>
      <c r="K53" s="276"/>
      <c r="L53" s="275"/>
      <c r="M53" s="138"/>
      <c r="N53" s="137"/>
      <c r="O53" s="90"/>
      <c r="P53" s="90"/>
      <c r="Q53" s="90"/>
      <c r="R53" s="90"/>
    </row>
    <row r="54" spans="1:18" ht="12.75" customHeight="1">
      <c r="A54" s="112" t="s">
        <v>65</v>
      </c>
      <c r="B54" s="274">
        <f>SUM(B48:B53)</f>
        <v>20585658298.573997</v>
      </c>
      <c r="C54" s="271"/>
      <c r="D54" s="271" t="e">
        <f>SUM(#REF!)</f>
        <v>#REF!</v>
      </c>
      <c r="E54" s="271"/>
      <c r="F54" s="271" t="e">
        <f>SUM(#REF!)</f>
        <v>#REF!</v>
      </c>
      <c r="G54" s="271"/>
      <c r="H54" s="273" t="e">
        <f>IF(D54=0,"n/a",IF(AND(F54/D54&lt;1,F54/D54&gt;-1),F54/D54,"n/a"))</f>
        <v>#REF!</v>
      </c>
      <c r="I54" s="271"/>
      <c r="J54" s="274">
        <f>SUM(J48:J53)</f>
        <v>20254986006.387997</v>
      </c>
      <c r="K54" s="271"/>
      <c r="L54" s="274">
        <f>SUM(L48:L53)</f>
        <v>330672292.18600005</v>
      </c>
      <c r="M54" s="113"/>
      <c r="N54" s="193">
        <f>IF(J54=0,"n/a",IF(AND(L54/J54&lt;1,L54/J54&gt;-1),L54/J54,"n/a"))</f>
        <v>1.6325476210238454E-2</v>
      </c>
      <c r="O54" s="134"/>
      <c r="P54" s="99"/>
      <c r="Q54" s="99"/>
      <c r="R54" s="99"/>
    </row>
    <row r="55" spans="1:18">
      <c r="A55" s="100" t="s">
        <v>64</v>
      </c>
      <c r="B55" s="271">
        <v>2134264486.2490001</v>
      </c>
      <c r="C55" s="271">
        <v>2115293000</v>
      </c>
      <c r="D55" s="271">
        <v>21195363000</v>
      </c>
      <c r="E55" s="273"/>
      <c r="F55" s="271">
        <f>B55-D55</f>
        <v>-19061098513.750999</v>
      </c>
      <c r="G55" s="273"/>
      <c r="H55" s="273">
        <f>IF(D55=0,"n/a",IF(AND(F55/D55&lt;1,F55/D55&gt;-1),F55/D55,"n/a"))</f>
        <v>-0.89930512224541748</v>
      </c>
      <c r="I55" s="273"/>
      <c r="J55" s="271">
        <v>2008681080.28</v>
      </c>
      <c r="K55" s="273"/>
      <c r="L55" s="271">
        <f>+B55-J55</f>
        <v>125583405.9690001</v>
      </c>
      <c r="M55" s="136"/>
      <c r="N55" s="114">
        <f>IF(J55=0,"n/a",IF(AND(L55/J55&lt;1,L55/J55&gt;-1),L55/J55,"n/a"))</f>
        <v>6.2520330978322561E-2</v>
      </c>
      <c r="O55" s="134"/>
      <c r="P55" s="96"/>
      <c r="Q55" s="99"/>
      <c r="R55" s="99"/>
    </row>
    <row r="56" spans="1:18">
      <c r="A56" s="100" t="s">
        <v>63</v>
      </c>
      <c r="B56" s="271">
        <v>2493272000</v>
      </c>
      <c r="C56" s="273"/>
      <c r="D56" s="271" t="e">
        <v>#REF!</v>
      </c>
      <c r="E56" s="273"/>
      <c r="F56" s="271" t="e">
        <f>B56-D56</f>
        <v>#REF!</v>
      </c>
      <c r="G56" s="273"/>
      <c r="H56" s="273" t="e">
        <f>IF(D56=0,"n/a",IF(AND(F56/D56&lt;1,F56/D56&gt;-1),F56/D56,"n/a"))</f>
        <v>#REF!</v>
      </c>
      <c r="I56" s="273"/>
      <c r="J56" s="271">
        <v>1312667000</v>
      </c>
      <c r="K56" s="273"/>
      <c r="L56" s="271">
        <f>+B56-J56</f>
        <v>1180605000</v>
      </c>
      <c r="M56" s="136"/>
      <c r="N56" s="114">
        <f>IF(J56=0,"n/a",IF(AND(L56/J56&lt;1,L56/J56&gt;-1),L56/J56,"n/a"))</f>
        <v>0.89939413423206338</v>
      </c>
      <c r="O56" s="134"/>
      <c r="P56" s="96"/>
      <c r="Q56" s="99"/>
      <c r="R56" s="99"/>
    </row>
    <row r="57" spans="1:18" ht="6" customHeight="1">
      <c r="A57" s="90"/>
      <c r="B57" s="272"/>
      <c r="C57" s="271"/>
      <c r="D57" s="272"/>
      <c r="E57" s="271"/>
      <c r="F57" s="272"/>
      <c r="G57" s="271"/>
      <c r="H57" s="272"/>
      <c r="I57" s="271"/>
      <c r="J57" s="272"/>
      <c r="K57" s="271"/>
      <c r="L57" s="272"/>
      <c r="M57" s="113"/>
      <c r="N57" s="140"/>
      <c r="O57" s="90"/>
      <c r="P57" s="90"/>
      <c r="Q57" s="90"/>
      <c r="R57" s="90"/>
    </row>
    <row r="58" spans="1:18" ht="13.8" thickBot="1">
      <c r="A58" s="112" t="s">
        <v>241</v>
      </c>
      <c r="B58" s="270">
        <f>SUM(B54:B56)</f>
        <v>25213194784.822998</v>
      </c>
      <c r="C58" s="271"/>
      <c r="D58" s="270" t="e">
        <f>SUM(D54:D56)</f>
        <v>#REF!</v>
      </c>
      <c r="E58" s="271"/>
      <c r="F58" s="270" t="e">
        <f>SUM(F54:F56)</f>
        <v>#REF!</v>
      </c>
      <c r="G58" s="271"/>
      <c r="H58" s="270" t="e">
        <f>IF(D58=0,"n/a",IF(AND(F58/D58&lt;1,F58/D58&gt;-1),F58/D58,"n/a"))</f>
        <v>#REF!</v>
      </c>
      <c r="I58" s="271"/>
      <c r="J58" s="270">
        <f>SUM(J54:J56)</f>
        <v>23576334086.667995</v>
      </c>
      <c r="K58" s="271"/>
      <c r="L58" s="270">
        <f>SUM(L54:L56)</f>
        <v>1636860698.1550002</v>
      </c>
      <c r="M58" s="113"/>
      <c r="N58" s="125">
        <f>IF(J58=0,"n/a",IF(AND(L58/J58&lt;1,L58/J58&gt;-1),L58/J58,"n/a"))</f>
        <v>6.9428126193741724E-2</v>
      </c>
      <c r="O58" s="134"/>
      <c r="P58" s="99"/>
      <c r="Q58" s="99"/>
      <c r="R58" s="99"/>
    </row>
    <row r="59" spans="1:18" ht="13.8" thickTop="1">
      <c r="A59" s="92"/>
      <c r="B59" s="269"/>
      <c r="C59" s="131"/>
      <c r="D59" s="269"/>
      <c r="E59" s="131"/>
      <c r="F59" s="269"/>
      <c r="G59" s="247"/>
      <c r="H59" s="269"/>
      <c r="I59" s="131"/>
      <c r="J59" s="269"/>
      <c r="K59" s="131"/>
      <c r="L59" s="269"/>
      <c r="M59" s="142"/>
      <c r="N59" s="141"/>
      <c r="O59" s="132"/>
      <c r="P59" s="90"/>
      <c r="Q59" s="90"/>
      <c r="R59" s="90"/>
    </row>
    <row r="60" spans="1:18">
      <c r="B60" s="268"/>
      <c r="C60" s="268"/>
      <c r="D60" s="268"/>
      <c r="E60" s="268"/>
      <c r="F60" s="268"/>
      <c r="G60" s="268"/>
      <c r="H60" s="268"/>
      <c r="I60" s="268"/>
      <c r="J60" s="268"/>
      <c r="K60" s="268"/>
      <c r="L60" s="268"/>
    </row>
    <row r="61" spans="1:18">
      <c r="A61" s="310"/>
      <c r="B61" s="311"/>
      <c r="C61" s="311"/>
      <c r="D61" s="311"/>
      <c r="E61" s="311"/>
      <c r="F61" s="311"/>
      <c r="G61" s="311"/>
      <c r="H61" s="311"/>
      <c r="I61" s="311"/>
      <c r="J61" s="311"/>
      <c r="K61" s="311"/>
      <c r="L61" s="311"/>
      <c r="M61" s="311"/>
      <c r="N61" s="311"/>
      <c r="O61" s="311"/>
      <c r="P61" s="311"/>
      <c r="Q61" s="311"/>
      <c r="R61" s="311"/>
    </row>
  </sheetData>
  <mergeCells count="1">
    <mergeCell ref="A61:R61"/>
  </mergeCells>
  <printOptions horizontalCentered="1"/>
  <pageMargins left="0.25" right="0.25" top="0.25" bottom="0.39" header="0" footer="0"/>
  <pageSetup scale="77" orientation="landscape" r:id="rId1"/>
  <headerFooter alignWithMargins="0">
    <oddFooter>&amp;C4c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3C679FACBF767418D4D2AF9C5803E0B" ma:contentTypeVersion="76" ma:contentTypeDescription="" ma:contentTypeScope="" ma:versionID="f058cda35981f7a69f184a1697251f0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00299f69f6737e1860c4c7d05e205bb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2018-03-30T07:00:00+00:00</OpenedDate>
    <SignificantOrder xmlns="dc463f71-b30c-4ab2-9473-d307f9d35888">false</SignificantOrder>
    <Date1 xmlns="dc463f71-b30c-4ab2-9473-d307f9d35888">2018-04-05T07:00:00+00:00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180283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FD336AC-956D-468B-8862-597D4C92D94F}"/>
</file>

<file path=customXml/itemProps2.xml><?xml version="1.0" encoding="utf-8"?>
<ds:datastoreItem xmlns:ds="http://schemas.openxmlformats.org/officeDocument/2006/customXml" ds:itemID="{89A3662E-0B41-4583-8538-F785083681FF}"/>
</file>

<file path=customXml/itemProps3.xml><?xml version="1.0" encoding="utf-8"?>
<ds:datastoreItem xmlns:ds="http://schemas.openxmlformats.org/officeDocument/2006/customXml" ds:itemID="{EC82B91F-36CA-4EE0-AC07-AF24F20F91E4}"/>
</file>

<file path=customXml/itemProps4.xml><?xml version="1.0" encoding="utf-8"?>
<ds:datastoreItem xmlns:ds="http://schemas.openxmlformats.org/officeDocument/2006/customXml" ds:itemID="{B8A676DA-C509-4BEB-A5F0-8EE48A511B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Lead E</vt:lpstr>
      <vt:lpstr>3-YR AVERAGE-ELEC</vt:lpstr>
      <vt:lpstr>NetWriteoffs-Elec</vt:lpstr>
      <vt:lpstr>BS Acct-Elec</vt:lpstr>
      <vt:lpstr>SOE 12ME 5-2012</vt:lpstr>
      <vt:lpstr>SOE 12ME 5-2013</vt:lpstr>
      <vt:lpstr>SOE 12ME 5-2014</vt:lpstr>
      <vt:lpstr>SOE 12ME 5-2015</vt:lpstr>
      <vt:lpstr>SOE 12ME 5-2016</vt:lpstr>
      <vt:lpstr>904E Uncollectible 5YE 9-2016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Neal Edward Pedersen</dc:creator>
  <cp:lastModifiedBy>kbarnard</cp:lastModifiedBy>
  <cp:lastPrinted>2016-12-21T18:43:07Z</cp:lastPrinted>
  <dcterms:created xsi:type="dcterms:W3CDTF">2010-08-24T19:04:01Z</dcterms:created>
  <dcterms:modified xsi:type="dcterms:W3CDTF">2018-04-05T15:59:20Z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0x0101006E56B4D1795A2E4DB2F0B01679ED314A00A3C679FACBF767418D4D2AF9C5803E0B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