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GOS" sheetId="1" r:id="rId1"/>
    <sheet name="4 Year Avg" sheetId="2" r:id="rId2"/>
  </sheets>
  <definedNames>
    <definedName name="_xlnm.Print_Area" localSheetId="1">'4 Year Avg'!$B$3:$R$20</definedName>
    <definedName name="_xlnm.Print_Area" localSheetId="0">'GOS'!$A$2:$I$41</definedName>
  </definedNames>
  <calcPr fullCalcOnLoad="1"/>
</workbook>
</file>

<file path=xl/sharedStrings.xml><?xml version="1.0" encoding="utf-8"?>
<sst xmlns="http://schemas.openxmlformats.org/spreadsheetml/2006/main" count="53" uniqueCount="41">
  <si>
    <t>Net Plant</t>
  </si>
  <si>
    <t>Less Net CIAC</t>
  </si>
  <si>
    <t>Rate Base</t>
  </si>
  <si>
    <t>RATE BASE</t>
  </si>
  <si>
    <t>CAPITAL STRUCTURE</t>
  </si>
  <si>
    <t>Debt</t>
  </si>
  <si>
    <t>CIAC</t>
  </si>
  <si>
    <t>Equity</t>
  </si>
  <si>
    <t>Customers</t>
  </si>
  <si>
    <t>Shareholders</t>
  </si>
  <si>
    <t>Sale Price</t>
  </si>
  <si>
    <t>Gain on Sale</t>
  </si>
  <si>
    <t>Allocation of Gain</t>
  </si>
  <si>
    <t>ALLOCATION</t>
  </si>
  <si>
    <t>AMERICAN WATER RESOURCES, INC.</t>
  </si>
  <si>
    <t xml:space="preserve">Total </t>
  </si>
  <si>
    <t>NET PLANT financed by:</t>
  </si>
  <si>
    <t>Total</t>
  </si>
  <si>
    <t>Customer</t>
  </si>
  <si>
    <t>Shareholder</t>
  </si>
  <si>
    <t>Average</t>
  </si>
  <si>
    <t>Year Averaging</t>
  </si>
  <si>
    <t>Accumulated Depreciation</t>
  </si>
  <si>
    <t xml:space="preserve"> </t>
  </si>
  <si>
    <t>Utility Plant in Service</t>
  </si>
  <si>
    <t>Net Sale Proceeds / Gain</t>
  </si>
  <si>
    <t>Staff's Gain on Sale Accounting of Birchfield Water System</t>
  </si>
  <si>
    <t>Birchfield Water</t>
  </si>
  <si>
    <t xml:space="preserve">Acquisition Adjustment </t>
  </si>
  <si>
    <t>September 5, 2003</t>
  </si>
  <si>
    <t>Tax / Escrow Cost</t>
  </si>
  <si>
    <t>estimated rate</t>
  </si>
  <si>
    <t>CALCULATION OF GAIN</t>
  </si>
  <si>
    <t>(A)</t>
  </si>
  <si>
    <t>(B)</t>
  </si>
  <si>
    <t>(C)</t>
  </si>
  <si>
    <t>(D)</t>
  </si>
  <si>
    <t>(E)</t>
  </si>
  <si>
    <t>(F)</t>
  </si>
  <si>
    <t>(H)</t>
  </si>
  <si>
    <t>Additional construction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</si>
</sst>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_);\(0\)"/>
    <numFmt numFmtId="166" formatCode="0.0%"/>
  </numFmts>
  <fonts count="5">
    <font>
      <sz val="12"/>
      <name val="Times New Roman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2" borderId="0" xfId="0" applyNumberFormat="1" applyFill="1" applyAlignment="1">
      <alignment/>
    </xf>
    <xf numFmtId="37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65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9" fontId="3" fillId="0" borderId="0" xfId="0" applyNumberFormat="1" applyFont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9" fontId="0" fillId="0" borderId="0" xfId="19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Font="1" applyAlignment="1">
      <alignment horizontal="left"/>
    </xf>
    <xf numFmtId="37" fontId="0" fillId="0" borderId="3" xfId="0" applyNumberFormat="1" applyFont="1" applyBorder="1" applyAlignment="1">
      <alignment/>
    </xf>
    <xf numFmtId="37" fontId="0" fillId="0" borderId="4" xfId="0" applyNumberForma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view="pageBreakPreview" zoomScale="60" workbookViewId="0" topLeftCell="A1">
      <selection activeCell="B3" sqref="B3"/>
    </sheetView>
  </sheetViews>
  <sheetFormatPr defaultColWidth="9.00390625" defaultRowHeight="15.75"/>
  <cols>
    <col min="1" max="1" width="4.50390625" style="13" customWidth="1"/>
    <col min="2" max="2" width="28.375" style="1" customWidth="1"/>
    <col min="3" max="3" width="16.375" style="1" bestFit="1" customWidth="1"/>
    <col min="4" max="4" width="5.75390625" style="9" customWidth="1"/>
    <col min="5" max="5" width="10.875" style="1" customWidth="1"/>
    <col min="6" max="6" width="7.00390625" style="1" bestFit="1" customWidth="1"/>
    <col min="7" max="7" width="10.125" style="1" customWidth="1"/>
    <col min="8" max="8" width="7.25390625" style="1" customWidth="1"/>
    <col min="9" max="9" width="8.625" style="1" bestFit="1" customWidth="1"/>
    <col min="10" max="10" width="12.00390625" style="1" bestFit="1" customWidth="1"/>
    <col min="11" max="11" width="2.50390625" style="1" customWidth="1"/>
    <col min="12" max="12" width="9.00390625" style="1" customWidth="1"/>
  </cols>
  <sheetData>
    <row r="2" spans="2:9" ht="15.75"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/>
      <c r="I2" s="27" t="s">
        <v>39</v>
      </c>
    </row>
    <row r="3" spans="1:6" ht="15.75">
      <c r="A3" s="36">
        <v>1</v>
      </c>
      <c r="B3" s="1" t="s">
        <v>14</v>
      </c>
      <c r="F3" s="12"/>
    </row>
    <row r="4" spans="1:10" ht="15.75">
      <c r="A4" s="36">
        <f>1+A3</f>
        <v>2</v>
      </c>
      <c r="B4" s="1" t="s">
        <v>26</v>
      </c>
      <c r="F4" s="1" t="s">
        <v>23</v>
      </c>
      <c r="J4" s="12"/>
    </row>
    <row r="5" spans="1:2" ht="15.75">
      <c r="A5" s="36">
        <f aca="true" t="shared" si="0" ref="A5:A41">1+A4</f>
        <v>3</v>
      </c>
      <c r="B5" s="24" t="s">
        <v>29</v>
      </c>
    </row>
    <row r="6" spans="1:2" ht="15.75">
      <c r="A6" s="36">
        <f t="shared" si="0"/>
        <v>4</v>
      </c>
      <c r="B6" s="24"/>
    </row>
    <row r="7" spans="1:2" ht="15.75">
      <c r="A7" s="36">
        <f t="shared" si="0"/>
        <v>5</v>
      </c>
      <c r="B7" s="3" t="s">
        <v>3</v>
      </c>
    </row>
    <row r="8" spans="1:3" ht="15.75">
      <c r="A8" s="36">
        <f t="shared" si="0"/>
        <v>6</v>
      </c>
      <c r="C8" s="13" t="s">
        <v>27</v>
      </c>
    </row>
    <row r="9" spans="1:3" ht="15.75">
      <c r="A9" s="36">
        <f t="shared" si="0"/>
        <v>7</v>
      </c>
      <c r="B9" s="1" t="s">
        <v>24</v>
      </c>
      <c r="C9" s="1">
        <v>77522.16</v>
      </c>
    </row>
    <row r="10" spans="1:3" ht="16.5" thickBot="1">
      <c r="A10" s="36">
        <f t="shared" si="0"/>
        <v>8</v>
      </c>
      <c r="B10" s="1" t="s">
        <v>22</v>
      </c>
      <c r="C10" s="1">
        <v>-8522.16</v>
      </c>
    </row>
    <row r="11" spans="1:4" ht="15.75">
      <c r="A11" s="36">
        <f t="shared" si="0"/>
        <v>9</v>
      </c>
      <c r="B11" s="1" t="s">
        <v>0</v>
      </c>
      <c r="C11" s="2">
        <f>+C10+C9</f>
        <v>69000</v>
      </c>
      <c r="D11" s="10"/>
    </row>
    <row r="12" ht="15.75">
      <c r="A12" s="36">
        <f t="shared" si="0"/>
        <v>10</v>
      </c>
    </row>
    <row r="13" spans="1:3" ht="15.75">
      <c r="A13" s="36">
        <f t="shared" si="0"/>
        <v>11</v>
      </c>
      <c r="B13" s="1" t="s">
        <v>1</v>
      </c>
      <c r="C13" s="1">
        <v>0</v>
      </c>
    </row>
    <row r="14" spans="1:4" ht="16.5" thickBot="1">
      <c r="A14" s="36">
        <f t="shared" si="0"/>
        <v>12</v>
      </c>
      <c r="B14" s="1" t="s">
        <v>2</v>
      </c>
      <c r="C14" s="35">
        <f>+C13+C11</f>
        <v>69000</v>
      </c>
      <c r="D14" s="11"/>
    </row>
    <row r="15" spans="1:4" ht="16.5" thickTop="1">
      <c r="A15" s="36">
        <f t="shared" si="0"/>
        <v>13</v>
      </c>
      <c r="C15" s="30"/>
      <c r="D15" s="11"/>
    </row>
    <row r="16" spans="1:4" ht="15.75">
      <c r="A16" s="36">
        <f t="shared" si="0"/>
        <v>14</v>
      </c>
      <c r="C16" s="30"/>
      <c r="D16" s="11"/>
    </row>
    <row r="17" spans="1:4" ht="15.75">
      <c r="A17" s="36">
        <f t="shared" si="0"/>
        <v>15</v>
      </c>
      <c r="C17" s="5"/>
      <c r="D17" s="11"/>
    </row>
    <row r="18" spans="1:4" ht="15.75">
      <c r="A18" s="36">
        <f t="shared" si="0"/>
        <v>16</v>
      </c>
      <c r="B18" s="3" t="s">
        <v>4</v>
      </c>
      <c r="D18" s="1"/>
    </row>
    <row r="19" spans="1:4" ht="15.75">
      <c r="A19" s="36">
        <f t="shared" si="0"/>
        <v>17</v>
      </c>
      <c r="B19" s="1" t="s">
        <v>16</v>
      </c>
      <c r="D19" s="1"/>
    </row>
    <row r="20" spans="1:4" ht="15.75">
      <c r="A20" s="36">
        <f t="shared" si="0"/>
        <v>18</v>
      </c>
      <c r="D20" s="1"/>
    </row>
    <row r="21" ht="15.75">
      <c r="A21" s="36">
        <f t="shared" si="0"/>
        <v>19</v>
      </c>
    </row>
    <row r="22" spans="1:4" ht="15.75">
      <c r="A22" s="36">
        <f t="shared" si="0"/>
        <v>20</v>
      </c>
      <c r="B22" s="29">
        <f>+'4 Year Avg'!D14</f>
        <v>4</v>
      </c>
      <c r="C22" s="34" t="str">
        <f>+'4 Year Avg'!G14</f>
        <v>Year Averaging</v>
      </c>
      <c r="D22" s="17"/>
    </row>
    <row r="23" spans="1:5" ht="15.75">
      <c r="A23" s="36">
        <f t="shared" si="0"/>
        <v>21</v>
      </c>
      <c r="B23" s="1" t="s">
        <v>5</v>
      </c>
      <c r="C23" s="1">
        <f>+'4 Year Avg'!G15</f>
        <v>855951.0499999999</v>
      </c>
      <c r="D23" s="6">
        <f>+C23/C26</f>
        <v>0.5200371908003312</v>
      </c>
      <c r="E23" s="6"/>
    </row>
    <row r="24" spans="1:6" ht="15.75">
      <c r="A24" s="36">
        <f t="shared" si="0"/>
        <v>22</v>
      </c>
      <c r="B24" s="1" t="s">
        <v>6</v>
      </c>
      <c r="C24" s="1">
        <f>+'4 Year Avg'!G16</f>
        <v>699774.425</v>
      </c>
      <c r="D24" s="6">
        <f>+C24/C26</f>
        <v>0.42515132865473687</v>
      </c>
      <c r="E24" s="19">
        <f>+D24+D23</f>
        <v>0.945188519455068</v>
      </c>
      <c r="F24" s="1" t="s">
        <v>8</v>
      </c>
    </row>
    <row r="25" spans="1:6" ht="16.5" thickBot="1">
      <c r="A25" s="36">
        <f t="shared" si="0"/>
        <v>23</v>
      </c>
      <c r="B25" s="1" t="s">
        <v>7</v>
      </c>
      <c r="C25" s="1">
        <f>+'4 Year Avg'!G17</f>
        <v>90216.51750000002</v>
      </c>
      <c r="D25" s="6">
        <f>+C25/C26</f>
        <v>0.05481148054493178</v>
      </c>
      <c r="E25" s="19">
        <f>+D25</f>
        <v>0.05481148054493178</v>
      </c>
      <c r="F25" s="1" t="s">
        <v>9</v>
      </c>
    </row>
    <row r="26" spans="1:5" ht="15.75">
      <c r="A26" s="36">
        <f t="shared" si="0"/>
        <v>24</v>
      </c>
      <c r="C26" s="2">
        <f>SUM(C23:C25)</f>
        <v>1645941.9925000002</v>
      </c>
      <c r="D26" s="7">
        <f>SUM(D23:D25)</f>
        <v>0.9999999999999998</v>
      </c>
      <c r="E26" s="7">
        <f>SUM(E23:E25)</f>
        <v>0.9999999999999998</v>
      </c>
    </row>
    <row r="27" spans="1:5" ht="15.75">
      <c r="A27" s="36">
        <f t="shared" si="0"/>
        <v>25</v>
      </c>
      <c r="C27" s="8"/>
      <c r="D27" s="22"/>
      <c r="E27" s="22"/>
    </row>
    <row r="28" spans="1:5" ht="15.75">
      <c r="A28" s="36">
        <f t="shared" si="0"/>
        <v>26</v>
      </c>
      <c r="B28" s="3" t="s">
        <v>32</v>
      </c>
      <c r="C28" s="8"/>
      <c r="D28" s="22"/>
      <c r="E28" s="22"/>
    </row>
    <row r="29" spans="1:3" ht="15.75">
      <c r="A29" s="36">
        <f t="shared" si="0"/>
        <v>27</v>
      </c>
      <c r="C29" s="13" t="str">
        <f>+C8</f>
        <v>Birchfield Water</v>
      </c>
    </row>
    <row r="30" spans="1:3" ht="15.75">
      <c r="A30" s="36">
        <f t="shared" si="0"/>
        <v>28</v>
      </c>
      <c r="B30" s="1" t="s">
        <v>10</v>
      </c>
      <c r="C30" s="1">
        <v>325500</v>
      </c>
    </row>
    <row r="31" spans="1:3" ht="16.5" thickBot="1">
      <c r="A31" s="36">
        <f t="shared" si="0"/>
        <v>29</v>
      </c>
      <c r="B31" s="1" t="s">
        <v>2</v>
      </c>
      <c r="C31" s="1">
        <v>-69000</v>
      </c>
    </row>
    <row r="32" spans="1:4" ht="15.75">
      <c r="A32" s="36">
        <f t="shared" si="0"/>
        <v>30</v>
      </c>
      <c r="B32" s="1" t="s">
        <v>11</v>
      </c>
      <c r="C32" s="2">
        <f>+C30+C31</f>
        <v>256500</v>
      </c>
      <c r="D32" s="10"/>
    </row>
    <row r="33" spans="1:4" ht="15.75">
      <c r="A33" s="36">
        <f t="shared" si="0"/>
        <v>31</v>
      </c>
      <c r="B33" s="1" t="s">
        <v>40</v>
      </c>
      <c r="C33" s="37">
        <v>-78428.84</v>
      </c>
      <c r="D33" s="10"/>
    </row>
    <row r="34" spans="1:4" ht="15.75">
      <c r="A34" s="36">
        <f t="shared" si="0"/>
        <v>32</v>
      </c>
      <c r="B34" s="1" t="s">
        <v>28</v>
      </c>
      <c r="C34" s="8">
        <v>0</v>
      </c>
      <c r="D34" s="10"/>
    </row>
    <row r="35" spans="1:5" ht="15.75">
      <c r="A35" s="36">
        <f t="shared" si="0"/>
        <v>33</v>
      </c>
      <c r="B35" s="16" t="s">
        <v>30</v>
      </c>
      <c r="C35" s="16">
        <f>-C32*D35</f>
        <v>-38475</v>
      </c>
      <c r="D35" s="25">
        <v>0.15</v>
      </c>
      <c r="E35" s="16" t="s">
        <v>31</v>
      </c>
    </row>
    <row r="36" spans="1:4" ht="16.5" thickBot="1">
      <c r="A36" s="36">
        <f t="shared" si="0"/>
        <v>34</v>
      </c>
      <c r="B36" s="1" t="s">
        <v>25</v>
      </c>
      <c r="C36" s="35">
        <f>SUM(C32:C35)</f>
        <v>139596.16</v>
      </c>
      <c r="D36" s="10"/>
    </row>
    <row r="37" spans="1:12" s="15" customFormat="1" ht="16.5" thickTop="1">
      <c r="A37" s="36">
        <f t="shared" si="0"/>
        <v>35</v>
      </c>
      <c r="B37" s="13"/>
      <c r="C37" s="13"/>
      <c r="D37" s="14"/>
      <c r="E37" s="38" t="s">
        <v>8</v>
      </c>
      <c r="F37" s="38"/>
      <c r="G37" s="38" t="s">
        <v>9</v>
      </c>
      <c r="H37" s="38"/>
      <c r="I37" s="38"/>
      <c r="J37" s="13"/>
      <c r="K37" s="13"/>
      <c r="L37" s="13"/>
    </row>
    <row r="38" spans="1:6" ht="15.75">
      <c r="A38" s="36">
        <f t="shared" si="0"/>
        <v>36</v>
      </c>
      <c r="B38" s="3" t="s">
        <v>13</v>
      </c>
      <c r="F38" s="19"/>
    </row>
    <row r="39" spans="1:8" ht="15.75">
      <c r="A39" s="36">
        <f t="shared" si="0"/>
        <v>37</v>
      </c>
      <c r="B39" s="12" t="s">
        <v>12</v>
      </c>
      <c r="C39" s="28">
        <f>+C36</f>
        <v>139596.16</v>
      </c>
      <c r="D39" s="29"/>
      <c r="E39" s="30">
        <f>+F39*C39</f>
        <v>131944.6877920128</v>
      </c>
      <c r="F39" s="31">
        <f>+E24</f>
        <v>0.945188519455068</v>
      </c>
      <c r="G39" s="28">
        <f>+H39*C39</f>
        <v>7651.472207987184</v>
      </c>
      <c r="H39" s="19">
        <f>+E25</f>
        <v>0.05481148054493178</v>
      </c>
    </row>
    <row r="40" spans="1:9" ht="15.75">
      <c r="A40" s="36">
        <f t="shared" si="0"/>
        <v>38</v>
      </c>
      <c r="B40" s="12" t="s">
        <v>2</v>
      </c>
      <c r="C40" s="26">
        <f>-C31-C33</f>
        <v>147428.84</v>
      </c>
      <c r="E40" s="8"/>
      <c r="G40" s="1">
        <f>+C40</f>
        <v>147428.84</v>
      </c>
      <c r="I40" s="32">
        <v>1</v>
      </c>
    </row>
    <row r="41" spans="1:9" ht="16.5" thickBot="1">
      <c r="A41" s="36">
        <f t="shared" si="0"/>
        <v>39</v>
      </c>
      <c r="B41" s="12" t="s">
        <v>15</v>
      </c>
      <c r="C41" s="33">
        <f>SUM(C39:C40)</f>
        <v>287025</v>
      </c>
      <c r="E41" s="33">
        <f>+E39</f>
        <v>131944.6877920128</v>
      </c>
      <c r="G41" s="33">
        <f>+G40+G39</f>
        <v>155080.31220798718</v>
      </c>
      <c r="H41" s="8"/>
      <c r="I41" s="1">
        <f>+G41+E41</f>
        <v>287025</v>
      </c>
    </row>
    <row r="42" spans="5:8" ht="16.5" thickTop="1">
      <c r="E42" s="8"/>
      <c r="G42" s="8"/>
      <c r="H42" s="8"/>
    </row>
    <row r="43" ht="15.75">
      <c r="J43" s="21"/>
    </row>
  </sheetData>
  <mergeCells count="2">
    <mergeCell ref="E37:F37"/>
    <mergeCell ref="G37:I37"/>
  </mergeCells>
  <printOptions/>
  <pageMargins left="0.4" right="0.28" top="1.25" bottom="1" header="0.25" footer="0.5"/>
  <pageSetup fitToHeight="1" fitToWidth="1" horizontalDpi="600" verticalDpi="600" orientation="portrait" scale="94" r:id="rId1"/>
  <headerFooter alignWithMargins="0">
    <oddHeader>&amp;RStaff's Initial Brief - Attachment 5
Docket No. UW-031284/UW-010961/UW-031596
Witness: James A. Ward
Page 1 of 1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8"/>
  <sheetViews>
    <sheetView workbookViewId="0" topLeftCell="A1">
      <selection activeCell="G17" sqref="G17"/>
    </sheetView>
  </sheetViews>
  <sheetFormatPr defaultColWidth="9.00390625" defaultRowHeight="15.75"/>
  <cols>
    <col min="2" max="2" width="13.75390625" style="0" customWidth="1"/>
    <col min="3" max="3" width="5.625" style="0" bestFit="1" customWidth="1"/>
    <col min="4" max="4" width="2.875" style="0" bestFit="1" customWidth="1"/>
    <col min="5" max="6" width="4.375" style="0" hidden="1" customWidth="1"/>
    <col min="7" max="11" width="9.50390625" style="0" customWidth="1"/>
    <col min="12" max="12" width="2.50390625" style="0" customWidth="1"/>
    <col min="13" max="13" width="7.00390625" style="19" bestFit="1" customWidth="1"/>
    <col min="14" max="15" width="7.00390625" style="0" bestFit="1" customWidth="1"/>
    <col min="16" max="16" width="7.00390625" style="0" customWidth="1"/>
    <col min="17" max="17" width="7.25390625" style="0" bestFit="1" customWidth="1"/>
    <col min="18" max="18" width="5.50390625" style="0" bestFit="1" customWidth="1"/>
  </cols>
  <sheetData>
    <row r="3" ht="15.75">
      <c r="B3" s="1" t="str">
        <f>+GOS!B3</f>
        <v>AMERICAN WATER RESOURCES, INC.</v>
      </c>
    </row>
    <row r="5" spans="2:14" ht="15.75">
      <c r="B5" s="3" t="s">
        <v>4</v>
      </c>
      <c r="C5" s="1"/>
      <c r="D5" s="9"/>
      <c r="E5" s="1"/>
      <c r="F5" s="1"/>
      <c r="G5" s="1"/>
      <c r="H5" s="1"/>
      <c r="I5" s="1"/>
      <c r="J5" s="1"/>
      <c r="K5" s="1"/>
      <c r="L5" s="1"/>
      <c r="N5" s="1"/>
    </row>
    <row r="6" spans="2:14" ht="15.75">
      <c r="B6" s="1" t="s">
        <v>16</v>
      </c>
      <c r="C6" s="1"/>
      <c r="D6" s="9"/>
      <c r="E6" s="1"/>
      <c r="F6" s="1"/>
      <c r="G6" s="1"/>
      <c r="H6" s="1"/>
      <c r="I6" s="1"/>
      <c r="J6" s="1"/>
      <c r="K6" s="1"/>
      <c r="L6" s="1"/>
      <c r="N6" s="1"/>
    </row>
    <row r="7" spans="3:17" ht="15.75">
      <c r="C7" s="1"/>
      <c r="D7" s="9"/>
      <c r="E7" s="18">
        <v>1998</v>
      </c>
      <c r="F7" s="18">
        <v>1999</v>
      </c>
      <c r="G7" s="18">
        <v>2000</v>
      </c>
      <c r="H7" s="18">
        <v>2001</v>
      </c>
      <c r="I7" s="18">
        <v>2002</v>
      </c>
      <c r="J7" s="18">
        <v>2003</v>
      </c>
      <c r="K7" s="18" t="s">
        <v>17</v>
      </c>
      <c r="M7" s="18">
        <v>1998</v>
      </c>
      <c r="N7" s="18">
        <f>+F7</f>
        <v>1999</v>
      </c>
      <c r="O7" s="18">
        <v>2000</v>
      </c>
      <c r="P7" s="18">
        <f>+H7</f>
        <v>2001</v>
      </c>
      <c r="Q7" s="18" t="s">
        <v>20</v>
      </c>
    </row>
    <row r="8" spans="2:17" ht="15.75">
      <c r="B8" s="1"/>
      <c r="C8" s="1" t="s">
        <v>5</v>
      </c>
      <c r="D8" s="9"/>
      <c r="E8" s="4">
        <v>864526</v>
      </c>
      <c r="F8" s="4">
        <v>1283310</v>
      </c>
      <c r="G8" s="4">
        <v>1013326</v>
      </c>
      <c r="H8" s="4">
        <v>1213596.01</v>
      </c>
      <c r="I8" s="4">
        <v>675863.31</v>
      </c>
      <c r="J8" s="4">
        <v>521018.88</v>
      </c>
      <c r="K8" s="4">
        <f>SUM(G8:J8)</f>
        <v>3423804.1999999997</v>
      </c>
      <c r="M8" s="20">
        <f>+E8/E12</f>
        <v>0.5509837424851456</v>
      </c>
      <c r="N8" s="20">
        <f>+F8/F12</f>
        <v>0.6098193793034627</v>
      </c>
      <c r="O8" s="20">
        <f>+G8/G12</f>
        <v>0.5887976181414507</v>
      </c>
      <c r="P8" s="20">
        <f>+H8/H12</f>
        <v>0.6793241110378614</v>
      </c>
      <c r="Q8" s="20">
        <f>SUM(M8:P8)/4</f>
        <v>0.6072312127419801</v>
      </c>
    </row>
    <row r="9" spans="2:18" ht="15.75">
      <c r="B9" s="1"/>
      <c r="C9" s="1" t="s">
        <v>6</v>
      </c>
      <c r="D9" s="9"/>
      <c r="E9" s="4">
        <v>561199</v>
      </c>
      <c r="F9" s="4">
        <v>660619</v>
      </c>
      <c r="G9" s="4">
        <v>783935</v>
      </c>
      <c r="H9" s="4">
        <v>649043.2</v>
      </c>
      <c r="I9" s="4">
        <v>660170.84</v>
      </c>
      <c r="J9" s="4">
        <v>705948.66</v>
      </c>
      <c r="K9" s="4">
        <f>SUM(G9:J9)</f>
        <v>2799097.7</v>
      </c>
      <c r="M9" s="20">
        <f>+E9/E12</f>
        <v>0.3576659641224454</v>
      </c>
      <c r="N9" s="20">
        <f>+F9/F12</f>
        <v>0.31392124158315154</v>
      </c>
      <c r="O9" s="20">
        <f>+G9/G12</f>
        <v>0.45550894852961255</v>
      </c>
      <c r="P9" s="20">
        <f>+H9/H12</f>
        <v>0.36330928186321976</v>
      </c>
      <c r="Q9" s="20">
        <f>SUM(M9:P9)/4</f>
        <v>0.3726013590246073</v>
      </c>
      <c r="R9" s="6">
        <f>+Q9+Q8</f>
        <v>0.9798325717665874</v>
      </c>
    </row>
    <row r="10" spans="2:18" ht="15.75">
      <c r="B10" s="1"/>
      <c r="C10" s="1" t="s">
        <v>7</v>
      </c>
      <c r="D10" s="9"/>
      <c r="E10" s="4">
        <v>143334</v>
      </c>
      <c r="F10" s="4">
        <v>160481</v>
      </c>
      <c r="G10" s="4">
        <v>-76252</v>
      </c>
      <c r="H10" s="4">
        <v>-76163.52</v>
      </c>
      <c r="I10" s="4">
        <v>446311.9</v>
      </c>
      <c r="J10" s="4">
        <v>499669.69</v>
      </c>
      <c r="K10" s="4">
        <f>SUM(G10:J10)</f>
        <v>793566.0700000001</v>
      </c>
      <c r="M10" s="20">
        <f>+E10/E12</f>
        <v>0.09135029339240908</v>
      </c>
      <c r="N10" s="20">
        <f>+F10/F12</f>
        <v>0.0762593791133857</v>
      </c>
      <c r="O10" s="20">
        <f>+G10/G12</f>
        <v>-0.044306566671063315</v>
      </c>
      <c r="P10" s="20">
        <f>+H10/H12</f>
        <v>-0.042633392901081126</v>
      </c>
      <c r="Q10" s="20">
        <f>SUM(M10:P10)/4</f>
        <v>0.02016742823341259</v>
      </c>
      <c r="R10" s="6">
        <f>+Q10</f>
        <v>0.02016742823341259</v>
      </c>
    </row>
    <row r="11" spans="2:18" ht="16.5" thickBot="1">
      <c r="B11" s="1"/>
      <c r="C11" s="1"/>
      <c r="D11" s="9"/>
      <c r="E11" s="4"/>
      <c r="F11" s="4"/>
      <c r="G11" s="4"/>
      <c r="H11" s="4"/>
      <c r="I11" s="4">
        <v>-216350</v>
      </c>
      <c r="J11" s="4">
        <f>+I11</f>
        <v>-216350</v>
      </c>
      <c r="K11" s="4">
        <f>SUM(G11:J11)</f>
        <v>-432700</v>
      </c>
      <c r="M11" s="20"/>
      <c r="N11" s="20"/>
      <c r="O11" s="20"/>
      <c r="P11" s="20"/>
      <c r="Q11" s="20"/>
      <c r="R11" s="6"/>
    </row>
    <row r="12" spans="2:18" ht="15.75">
      <c r="B12" s="1"/>
      <c r="C12" s="1"/>
      <c r="D12" s="9"/>
      <c r="E12" s="2">
        <f>SUM(E8:E10)</f>
        <v>1569059</v>
      </c>
      <c r="F12" s="2">
        <f>SUM(F8:F10)</f>
        <v>2104410</v>
      </c>
      <c r="G12" s="2">
        <f>SUM(G8:G10)</f>
        <v>1721009</v>
      </c>
      <c r="H12" s="2">
        <f>SUM(H8:H10)</f>
        <v>1786475.69</v>
      </c>
      <c r="I12" s="2">
        <f>SUM(I8:I11)</f>
        <v>1565996.0499999998</v>
      </c>
      <c r="J12" s="2">
        <f>SUM(J8:J11)</f>
        <v>1510287.23</v>
      </c>
      <c r="K12" s="2">
        <f>SUM(K8:K11)</f>
        <v>6583767.970000001</v>
      </c>
      <c r="M12" s="7">
        <f aca="true" t="shared" si="0" ref="M12:R12">SUM(M8:M10)</f>
        <v>1</v>
      </c>
      <c r="N12" s="7">
        <f t="shared" si="0"/>
        <v>1</v>
      </c>
      <c r="O12" s="7">
        <f t="shared" si="0"/>
        <v>0.9999999999999998</v>
      </c>
      <c r="P12" s="7">
        <f t="shared" si="0"/>
        <v>1</v>
      </c>
      <c r="Q12" s="7">
        <f t="shared" si="0"/>
        <v>1</v>
      </c>
      <c r="R12" s="7">
        <f t="shared" si="0"/>
        <v>1</v>
      </c>
    </row>
    <row r="14" spans="4:10" ht="15.75">
      <c r="D14" s="15">
        <v>4</v>
      </c>
      <c r="G14" s="23" t="s">
        <v>21</v>
      </c>
      <c r="H14" s="17"/>
      <c r="I14" s="1"/>
      <c r="J14" s="1"/>
    </row>
    <row r="15" spans="3:10" ht="15.75">
      <c r="C15" s="1" t="s">
        <v>5</v>
      </c>
      <c r="G15" s="1">
        <f>+K8/D$14</f>
        <v>855951.0499999999</v>
      </c>
      <c r="H15" s="6">
        <f>+G15/G18</f>
        <v>0.5200371908003312</v>
      </c>
      <c r="I15" s="6"/>
      <c r="J15" s="6"/>
    </row>
    <row r="16" spans="3:11" ht="15.75">
      <c r="C16" s="1" t="s">
        <v>6</v>
      </c>
      <c r="G16" s="1">
        <f>+K9/D$14</f>
        <v>699774.425</v>
      </c>
      <c r="H16" s="6">
        <f>+G16/G18</f>
        <v>0.42515132865473687</v>
      </c>
      <c r="I16" s="6">
        <f>+H16+H15</f>
        <v>0.945188519455068</v>
      </c>
      <c r="J16" s="6"/>
      <c r="K16" t="s">
        <v>18</v>
      </c>
    </row>
    <row r="17" spans="3:11" ht="16.5" thickBot="1">
      <c r="C17" s="1" t="s">
        <v>7</v>
      </c>
      <c r="G17" s="1">
        <f>(+K10+K11)/D$14</f>
        <v>90216.51750000002</v>
      </c>
      <c r="H17" s="6">
        <f>+G17/G18</f>
        <v>0.05481148054493178</v>
      </c>
      <c r="I17" s="6">
        <f>+H17</f>
        <v>0.05481148054493178</v>
      </c>
      <c r="J17" s="6"/>
      <c r="K17" t="s">
        <v>19</v>
      </c>
    </row>
    <row r="18" spans="7:10" ht="15.75">
      <c r="G18" s="2">
        <f>SUM(G15:G17)</f>
        <v>1645941.9925000002</v>
      </c>
      <c r="H18" s="7">
        <f>SUM(H15:H17)</f>
        <v>0.9999999999999998</v>
      </c>
      <c r="I18" s="7">
        <f>SUM(I15:I17)</f>
        <v>0.9999999999999998</v>
      </c>
      <c r="J18" s="22"/>
    </row>
  </sheetData>
  <printOptions/>
  <pageMargins left="0.75" right="0.5" top="1" bottom="1" header="0.5" footer="0.5"/>
  <pageSetup fitToHeight="1" fitToWidth="1" horizontalDpi="600" verticalDpi="600" orientation="landscape" r:id="rId1"/>
  <headerFooter alignWithMargins="0"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JWard</cp:lastModifiedBy>
  <cp:lastPrinted>2004-06-17T15:49:55Z</cp:lastPrinted>
  <dcterms:created xsi:type="dcterms:W3CDTF">2001-05-17T16:33:22Z</dcterms:created>
  <dcterms:modified xsi:type="dcterms:W3CDTF">2004-06-17T15:50:04Z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Brief</vt:lpwstr>
  </property>
  <property fmtid="{D5CDD505-2E9C-101B-9397-08002B2CF9AE}" pid="4" name="IsHighlyConfidenti">
    <vt:lpwstr>0</vt:lpwstr>
  </property>
  <property fmtid="{D5CDD505-2E9C-101B-9397-08002B2CF9AE}" pid="5" name="DocketNumb">
    <vt:lpwstr>031596</vt:lpwstr>
  </property>
  <property fmtid="{D5CDD505-2E9C-101B-9397-08002B2CF9AE}" pid="6" name="IsConfidenti">
    <vt:lpwstr>0</vt:lpwstr>
  </property>
  <property fmtid="{D5CDD505-2E9C-101B-9397-08002B2CF9AE}" pid="7" name="Dat">
    <vt:lpwstr>2004-06-18T00:00:00Z</vt:lpwstr>
  </property>
  <property fmtid="{D5CDD505-2E9C-101B-9397-08002B2CF9AE}" pid="8" name="CaseTy">
    <vt:lpwstr>Assessment (penalty)</vt:lpwstr>
  </property>
  <property fmtid="{D5CDD505-2E9C-101B-9397-08002B2CF9AE}" pid="9" name="OpenedDa">
    <vt:lpwstr>2003-10-01T00:00:00Z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