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projects.nwnatural.com/sites/operations/RateCase/WA2021/Compliance Filing/Year 2 Filing/Walker Testimony and Exhibits/Workpapers/"/>
    </mc:Choice>
  </mc:AlternateContent>
  <xr:revisionPtr revIDLastSave="0" documentId="13_ncr:1_{FA39E950-D277-4297-B721-5B1F20D2EA83}" xr6:coauthVersionLast="47" xr6:coauthVersionMax="47" xr10:uidLastSave="{00000000-0000-0000-0000-000000000000}"/>
  <bookViews>
    <workbookView xWindow="-120" yWindow="-120" windowWidth="29040" windowHeight="15840" tabRatio="721" xr2:uid="{A7BAC268-028C-44E3-BC40-581395EBF459}"/>
  </bookViews>
  <sheets>
    <sheet name="Summary" sheetId="1" r:id="rId1"/>
    <sheet name="Horizon 1 breakout" sheetId="8" state="hidden" r:id="rId2"/>
    <sheet name="Accounting Alignment" sheetId="9" state="hidden" r:id="rId3"/>
    <sheet name="Dep Rates" sheetId="13" r:id="rId4"/>
    <sheet name="Factors" sheetId="14" r:id="rId5"/>
    <sheet name="Actuals (BI Report)" sheetId="2" state="hidden" r:id="rId6"/>
    <sheet name="INP (A) Plant Construction" sheetId="4" state="hidden" r:id="rId7"/>
  </sheets>
  <externalReferences>
    <externalReference r:id="rId8"/>
    <externalReference r:id="rId9"/>
    <externalReference r:id="rId10"/>
    <externalReference r:id="rId11"/>
  </externalReferences>
  <definedNames>
    <definedName name="_xlnm._FilterDatabase" localSheetId="3" hidden="1">'Dep Rates'!$A$2:$A$131</definedName>
    <definedName name="_xlnm.Print_Area" localSheetId="6">'INP (A) Plant Construction'!$A$1:$AK$377</definedName>
    <definedName name="_xlnm.Print_Area" localSheetId="0">Summary!$FS$4:$FY$33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W10" i="1" l="1"/>
  <c r="FW11" i="1"/>
  <c r="FW12" i="1"/>
  <c r="FW13" i="1"/>
  <c r="FW14" i="1"/>
  <c r="FW15" i="1"/>
  <c r="FW16" i="1"/>
  <c r="FW19" i="1"/>
  <c r="FW21" i="1" s="1"/>
  <c r="FW27" i="1" s="1"/>
  <c r="FW22" i="1"/>
  <c r="FW24" i="1"/>
  <c r="FW25" i="1"/>
  <c r="FY25" i="1" l="1"/>
  <c r="FY24" i="1"/>
  <c r="GM21" i="1"/>
  <c r="GM20" i="1"/>
  <c r="FN9" i="1"/>
  <c r="CI19" i="1" l="1"/>
  <c r="CI17" i="1"/>
  <c r="FL28" i="1"/>
  <c r="FL29" i="1" s="1"/>
  <c r="FL25" i="1"/>
  <c r="FL19" i="1"/>
  <c r="FL17" i="1"/>
  <c r="FL12" i="1"/>
  <c r="FL11" i="1"/>
  <c r="FL10" i="1"/>
  <c r="BO25" i="1"/>
  <c r="BJ19" i="1"/>
  <c r="BB19" i="1"/>
  <c r="BA17" i="1"/>
  <c r="BN12" i="1"/>
  <c r="BJ12" i="1"/>
  <c r="BN11" i="1"/>
  <c r="BM11" i="1"/>
  <c r="BL11" i="1"/>
  <c r="BM10" i="1"/>
  <c r="BP35" i="1"/>
  <c r="AY50" i="1"/>
  <c r="AX29" i="1" s="1"/>
  <c r="AY51" i="1"/>
  <c r="AY52" i="1"/>
  <c r="AX31" i="1" s="1"/>
  <c r="AY53" i="1"/>
  <c r="AY54" i="1"/>
  <c r="AX33" i="1" s="1"/>
  <c r="AY55" i="1"/>
  <c r="AY56" i="1"/>
  <c r="AY49" i="1"/>
  <c r="AX28" i="1" s="1"/>
  <c r="BA50" i="1"/>
  <c r="BA51" i="1"/>
  <c r="AY30" i="1" s="1"/>
  <c r="BA52" i="1"/>
  <c r="BA53" i="1"/>
  <c r="AY32" i="1" s="1"/>
  <c r="BA54" i="1"/>
  <c r="BA55" i="1"/>
  <c r="AY34" i="1" s="1"/>
  <c r="BA56" i="1"/>
  <c r="BA49" i="1"/>
  <c r="FK9" i="1"/>
  <c r="FK10" i="1"/>
  <c r="FK11" i="1"/>
  <c r="FK12" i="1"/>
  <c r="FK17" i="1"/>
  <c r="FK19" i="1"/>
  <c r="FK25" i="1"/>
  <c r="FK28" i="1"/>
  <c r="FK29" i="1"/>
  <c r="FK30" i="1"/>
  <c r="FK31" i="1"/>
  <c r="FK32" i="1"/>
  <c r="FK33" i="1"/>
  <c r="FK34" i="1"/>
  <c r="FK35" i="1"/>
  <c r="FL35" i="1" l="1"/>
  <c r="FL34" i="1"/>
  <c r="FL33" i="1"/>
  <c r="FL32" i="1"/>
  <c r="FL31" i="1"/>
  <c r="FL30" i="1"/>
  <c r="GA21" i="1" l="1"/>
  <c r="GC10" i="1"/>
  <c r="GA10" i="1"/>
  <c r="GC21" i="1" l="1"/>
  <c r="D27" i="14" l="1"/>
  <c r="D26" i="14"/>
  <c r="D25" i="14"/>
  <c r="D24" i="14"/>
  <c r="D23" i="14"/>
  <c r="D22" i="14"/>
  <c r="D21" i="14"/>
  <c r="D20" i="14"/>
  <c r="D19" i="14"/>
  <c r="D18" i="14"/>
  <c r="D17" i="14"/>
  <c r="D16" i="14"/>
  <c r="D15" i="14"/>
  <c r="D14" i="14"/>
  <c r="D13" i="14"/>
  <c r="D12" i="14"/>
  <c r="D11" i="14"/>
  <c r="D10" i="14"/>
  <c r="D9" i="14"/>
  <c r="D8" i="14"/>
  <c r="D7" i="14"/>
  <c r="D6" i="14"/>
  <c r="D5" i="14"/>
  <c r="D4" i="14"/>
  <c r="D3" i="14"/>
  <c r="CP35" i="1"/>
  <c r="CO35" i="1"/>
  <c r="CN35" i="1"/>
  <c r="CM35" i="1"/>
  <c r="CL35" i="1"/>
  <c r="CK35" i="1"/>
  <c r="CJ35" i="1"/>
  <c r="CI35" i="1"/>
  <c r="CH35" i="1"/>
  <c r="CG35" i="1"/>
  <c r="CF35" i="1"/>
  <c r="CE35" i="1"/>
  <c r="CD35" i="1"/>
  <c r="CC35" i="1"/>
  <c r="CB35" i="1"/>
  <c r="CA35" i="1"/>
  <c r="BZ35" i="1"/>
  <c r="BY35" i="1"/>
  <c r="BX35" i="1"/>
  <c r="BW35" i="1"/>
  <c r="CP34" i="1"/>
  <c r="CO34" i="1"/>
  <c r="CN34" i="1"/>
  <c r="CM34" i="1"/>
  <c r="CL34" i="1"/>
  <c r="CK34" i="1"/>
  <c r="CJ34" i="1"/>
  <c r="CI34" i="1"/>
  <c r="CH34" i="1"/>
  <c r="CG34" i="1"/>
  <c r="CF34" i="1"/>
  <c r="CE34" i="1"/>
  <c r="CD34" i="1"/>
  <c r="CC34" i="1"/>
  <c r="CB34" i="1"/>
  <c r="CA34" i="1"/>
  <c r="BZ34" i="1"/>
  <c r="BY34" i="1"/>
  <c r="BX34" i="1"/>
  <c r="BW34" i="1"/>
  <c r="CP33" i="1"/>
  <c r="CO33" i="1"/>
  <c r="CN33" i="1"/>
  <c r="CM33" i="1"/>
  <c r="CL33" i="1"/>
  <c r="CK33" i="1"/>
  <c r="CJ33" i="1"/>
  <c r="CI33" i="1"/>
  <c r="CH33" i="1"/>
  <c r="CG33" i="1"/>
  <c r="CF33" i="1"/>
  <c r="CE33" i="1"/>
  <c r="CD33" i="1"/>
  <c r="CC33" i="1"/>
  <c r="CB33" i="1"/>
  <c r="CA33" i="1"/>
  <c r="BZ33" i="1"/>
  <c r="BY33" i="1"/>
  <c r="BX33" i="1"/>
  <c r="BW33" i="1"/>
  <c r="CP32" i="1"/>
  <c r="CO32" i="1"/>
  <c r="CN32" i="1"/>
  <c r="CM32" i="1"/>
  <c r="CL32" i="1"/>
  <c r="CK32" i="1"/>
  <c r="CJ32" i="1"/>
  <c r="CI32" i="1"/>
  <c r="CH32" i="1"/>
  <c r="CG32" i="1"/>
  <c r="CF32" i="1"/>
  <c r="CE32" i="1"/>
  <c r="CD32" i="1"/>
  <c r="CC32" i="1"/>
  <c r="CB32" i="1"/>
  <c r="CA32" i="1"/>
  <c r="BZ32" i="1"/>
  <c r="BY32" i="1"/>
  <c r="BX32" i="1"/>
  <c r="BW32" i="1"/>
  <c r="CP31" i="1"/>
  <c r="CO31" i="1"/>
  <c r="CN31" i="1"/>
  <c r="CM31" i="1"/>
  <c r="CL31" i="1"/>
  <c r="CK31" i="1"/>
  <c r="CJ31" i="1"/>
  <c r="CI31" i="1"/>
  <c r="CH31" i="1"/>
  <c r="CG31" i="1"/>
  <c r="CF31" i="1"/>
  <c r="CE31" i="1"/>
  <c r="CD31" i="1"/>
  <c r="CC31" i="1"/>
  <c r="CB31" i="1"/>
  <c r="CA31" i="1"/>
  <c r="BZ31" i="1"/>
  <c r="BY31" i="1"/>
  <c r="BX31" i="1"/>
  <c r="BW31" i="1"/>
  <c r="CP30" i="1"/>
  <c r="CO30" i="1"/>
  <c r="CN30" i="1"/>
  <c r="CM30" i="1"/>
  <c r="CL30" i="1"/>
  <c r="CK30" i="1"/>
  <c r="CJ30" i="1"/>
  <c r="CI30" i="1"/>
  <c r="CH30" i="1"/>
  <c r="CG30" i="1"/>
  <c r="CF30" i="1"/>
  <c r="CE30" i="1"/>
  <c r="CD30" i="1"/>
  <c r="CC30" i="1"/>
  <c r="CB30" i="1"/>
  <c r="CA30" i="1"/>
  <c r="BZ30" i="1"/>
  <c r="BY30" i="1"/>
  <c r="BX30" i="1"/>
  <c r="BW30" i="1"/>
  <c r="CP29" i="1"/>
  <c r="CO29" i="1"/>
  <c r="CN29" i="1"/>
  <c r="CM29" i="1"/>
  <c r="CL29" i="1"/>
  <c r="CK29" i="1"/>
  <c r="CJ29" i="1"/>
  <c r="CI29" i="1"/>
  <c r="CH29" i="1"/>
  <c r="CG29" i="1"/>
  <c r="CF29" i="1"/>
  <c r="CE29" i="1"/>
  <c r="CD29" i="1"/>
  <c r="CC29" i="1"/>
  <c r="CB29" i="1"/>
  <c r="CA29" i="1"/>
  <c r="BZ29" i="1"/>
  <c r="BY29" i="1"/>
  <c r="BX29" i="1"/>
  <c r="BW29" i="1"/>
  <c r="CP28" i="1"/>
  <c r="CO28" i="1"/>
  <c r="CN28" i="1"/>
  <c r="CM28" i="1"/>
  <c r="CL28" i="1"/>
  <c r="CK28" i="1"/>
  <c r="CJ28" i="1"/>
  <c r="CI28" i="1"/>
  <c r="CH28" i="1"/>
  <c r="CG28" i="1"/>
  <c r="CF28" i="1"/>
  <c r="CE28" i="1"/>
  <c r="CD28" i="1"/>
  <c r="CC28" i="1"/>
  <c r="CB28" i="1"/>
  <c r="CA28" i="1"/>
  <c r="BZ28" i="1"/>
  <c r="BY28" i="1"/>
  <c r="BX28" i="1"/>
  <c r="BW28" i="1"/>
  <c r="CP25" i="1"/>
  <c r="CO25" i="1"/>
  <c r="CN25" i="1"/>
  <c r="CM25" i="1"/>
  <c r="CL25" i="1"/>
  <c r="CK25" i="1"/>
  <c r="CJ25" i="1"/>
  <c r="CI25" i="1"/>
  <c r="CH25" i="1"/>
  <c r="CG25" i="1"/>
  <c r="CF25" i="1"/>
  <c r="CE25" i="1"/>
  <c r="CD25" i="1"/>
  <c r="CC25" i="1"/>
  <c r="CB25" i="1"/>
  <c r="CA25" i="1"/>
  <c r="BZ25" i="1"/>
  <c r="BY25" i="1"/>
  <c r="BX25" i="1"/>
  <c r="BW25" i="1"/>
  <c r="CP19" i="1"/>
  <c r="CO19" i="1"/>
  <c r="CN19" i="1"/>
  <c r="CM19" i="1"/>
  <c r="CL19" i="1"/>
  <c r="CK19" i="1"/>
  <c r="CJ19" i="1"/>
  <c r="CH19" i="1"/>
  <c r="CG19" i="1"/>
  <c r="CF19" i="1"/>
  <c r="CE19" i="1"/>
  <c r="CD19" i="1"/>
  <c r="CC19" i="1"/>
  <c r="CB19" i="1"/>
  <c r="CA19" i="1"/>
  <c r="BZ19" i="1"/>
  <c r="BY19" i="1"/>
  <c r="BX19" i="1"/>
  <c r="BW19" i="1"/>
  <c r="CP17" i="1"/>
  <c r="CO17" i="1"/>
  <c r="CN17" i="1"/>
  <c r="CM17" i="1"/>
  <c r="CL17" i="1"/>
  <c r="CK17" i="1"/>
  <c r="CJ17" i="1"/>
  <c r="CH17" i="1"/>
  <c r="CG17" i="1"/>
  <c r="CF17" i="1"/>
  <c r="CE17" i="1"/>
  <c r="CD17" i="1"/>
  <c r="CC17" i="1"/>
  <c r="CB17" i="1"/>
  <c r="CA17" i="1"/>
  <c r="BZ17" i="1"/>
  <c r="BY17" i="1"/>
  <c r="BX17" i="1"/>
  <c r="BW17" i="1"/>
  <c r="CP12" i="1"/>
  <c r="CO12" i="1"/>
  <c r="CN12" i="1"/>
  <c r="CM12" i="1"/>
  <c r="CL12" i="1"/>
  <c r="CK12" i="1"/>
  <c r="CJ12" i="1"/>
  <c r="CI12" i="1"/>
  <c r="CH12" i="1"/>
  <c r="CG12" i="1"/>
  <c r="CF12" i="1"/>
  <c r="CE12" i="1"/>
  <c r="CD12" i="1"/>
  <c r="CC12" i="1"/>
  <c r="CB12" i="1"/>
  <c r="CA12" i="1"/>
  <c r="BZ12" i="1"/>
  <c r="BY12" i="1"/>
  <c r="BX12" i="1"/>
  <c r="BW12" i="1"/>
  <c r="CP11" i="1"/>
  <c r="CO11" i="1"/>
  <c r="CN11" i="1"/>
  <c r="CM11" i="1"/>
  <c r="CL11" i="1"/>
  <c r="CK11" i="1"/>
  <c r="CJ11" i="1"/>
  <c r="CI11" i="1"/>
  <c r="CH11" i="1"/>
  <c r="CG11" i="1"/>
  <c r="CF11" i="1"/>
  <c r="CE11" i="1"/>
  <c r="CD11" i="1"/>
  <c r="CC11" i="1"/>
  <c r="CB11" i="1"/>
  <c r="CA11" i="1"/>
  <c r="BZ11" i="1"/>
  <c r="BY11" i="1"/>
  <c r="BX11" i="1"/>
  <c r="BW11" i="1"/>
  <c r="CP10" i="1"/>
  <c r="CO10" i="1"/>
  <c r="CN10" i="1"/>
  <c r="CM10" i="1"/>
  <c r="CL10" i="1"/>
  <c r="CK10" i="1"/>
  <c r="CJ10" i="1"/>
  <c r="CI10" i="1"/>
  <c r="CH10" i="1"/>
  <c r="CG10" i="1"/>
  <c r="CF10" i="1"/>
  <c r="CE10" i="1"/>
  <c r="CD10" i="1"/>
  <c r="CC10" i="1"/>
  <c r="CB10" i="1"/>
  <c r="CA10" i="1"/>
  <c r="BZ10" i="1"/>
  <c r="BY10" i="1"/>
  <c r="BX10" i="1"/>
  <c r="BW10" i="1"/>
  <c r="CP9" i="1"/>
  <c r="CO9" i="1"/>
  <c r="CN9" i="1"/>
  <c r="CM9" i="1"/>
  <c r="CL9" i="1"/>
  <c r="CK9" i="1"/>
  <c r="CJ9" i="1"/>
  <c r="CI9" i="1"/>
  <c r="CH9" i="1"/>
  <c r="CG9" i="1"/>
  <c r="CF9" i="1"/>
  <c r="CE9" i="1"/>
  <c r="CD9" i="1"/>
  <c r="CC9" i="1"/>
  <c r="CB9" i="1"/>
  <c r="CA9" i="1"/>
  <c r="BZ9" i="1"/>
  <c r="BY9" i="1"/>
  <c r="BX9" i="1"/>
  <c r="BW9" i="1"/>
  <c r="FY21" i="1" l="1"/>
  <c r="C4" i="14"/>
  <c r="C5" i="14"/>
  <c r="C6" i="14"/>
  <c r="C7" i="14"/>
  <c r="C8" i="14"/>
  <c r="C9" i="14"/>
  <c r="C10" i="14"/>
  <c r="C11" i="14"/>
  <c r="C12" i="14"/>
  <c r="C13" i="14"/>
  <c r="C14" i="14"/>
  <c r="C15" i="14"/>
  <c r="C16" i="14"/>
  <c r="C17" i="14"/>
  <c r="C18" i="14"/>
  <c r="C19" i="14"/>
  <c r="C20" i="14"/>
  <c r="C21" i="14"/>
  <c r="C22" i="14"/>
  <c r="C23" i="14"/>
  <c r="C24" i="14"/>
  <c r="C25" i="14"/>
  <c r="C26" i="14"/>
  <c r="C27" i="14"/>
  <c r="C3" i="14" l="1"/>
  <c r="A4" i="14"/>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EO26" i="1" l="1"/>
  <c r="EP26" i="1"/>
  <c r="EQ26" i="1"/>
  <c r="ER26" i="1"/>
  <c r="ES26" i="1"/>
  <c r="ET26" i="1"/>
  <c r="EU26" i="1"/>
  <c r="EV26" i="1"/>
  <c r="EW26" i="1"/>
  <c r="EX26" i="1"/>
  <c r="EY26" i="1"/>
  <c r="EZ26" i="1"/>
  <c r="FA26" i="1"/>
  <c r="FB26" i="1"/>
  <c r="FC26" i="1"/>
  <c r="FD26" i="1"/>
  <c r="FE26" i="1"/>
  <c r="FF26" i="1"/>
  <c r="FG26" i="1"/>
  <c r="FH26" i="1"/>
  <c r="EO27" i="1"/>
  <c r="EP27" i="1"/>
  <c r="EQ27" i="1"/>
  <c r="ER27" i="1"/>
  <c r="ES27" i="1"/>
  <c r="ET27" i="1"/>
  <c r="EU27" i="1"/>
  <c r="EV27" i="1"/>
  <c r="EW27" i="1"/>
  <c r="EX27" i="1"/>
  <c r="EY27" i="1"/>
  <c r="EZ27" i="1"/>
  <c r="FA27" i="1"/>
  <c r="FB27" i="1"/>
  <c r="FC27" i="1"/>
  <c r="FD27" i="1"/>
  <c r="FE27" i="1"/>
  <c r="FF27" i="1"/>
  <c r="FG27" i="1"/>
  <c r="FH27" i="1"/>
  <c r="AV9" i="1"/>
  <c r="AV10" i="1"/>
  <c r="AV11" i="1"/>
  <c r="AV12" i="1"/>
  <c r="AV17" i="1"/>
  <c r="AV19" i="1"/>
  <c r="AV25" i="1"/>
  <c r="AV28" i="1"/>
  <c r="AV29" i="1"/>
  <c r="AV30" i="1"/>
  <c r="AV31" i="1"/>
  <c r="AV32" i="1"/>
  <c r="AV33" i="1"/>
  <c r="AV34" i="1"/>
  <c r="AV35" i="1"/>
  <c r="EN26" i="1" l="1"/>
  <c r="EN27" i="1"/>
  <c r="DR9" i="1"/>
  <c r="DR10" i="1"/>
  <c r="DR11" i="1"/>
  <c r="DR12" i="1"/>
  <c r="DR17" i="1"/>
  <c r="DR19" i="1"/>
  <c r="DR25" i="1"/>
  <c r="FI27" i="1" l="1"/>
  <c r="FI26" i="1"/>
  <c r="S25" i="1"/>
  <c r="S34" i="1" l="1"/>
  <c r="C25" i="8"/>
  <c r="M33" i="9" l="1"/>
  <c r="L33" i="9"/>
  <c r="M32" i="9"/>
  <c r="L32" i="9"/>
  <c r="M29" i="9"/>
  <c r="L29" i="9"/>
  <c r="M25" i="9"/>
  <c r="L25" i="9"/>
  <c r="M24" i="9"/>
  <c r="L24" i="9"/>
  <c r="M22" i="9"/>
  <c r="L22" i="9"/>
  <c r="M21" i="9"/>
  <c r="L21" i="9"/>
  <c r="M20" i="9"/>
  <c r="L20" i="9"/>
  <c r="M19" i="9"/>
  <c r="L19" i="9"/>
  <c r="M18" i="9"/>
  <c r="L18" i="9"/>
  <c r="M16" i="9"/>
  <c r="M37" i="9" s="1"/>
  <c r="M29" i="1" s="1"/>
  <c r="L16" i="9"/>
  <c r="M15" i="9"/>
  <c r="L15" i="9"/>
  <c r="L37" i="9" s="1"/>
  <c r="M30" i="1" s="1"/>
  <c r="K28" i="9"/>
  <c r="J28" i="9"/>
  <c r="K17" i="9"/>
  <c r="J17" i="9"/>
  <c r="K8" i="9"/>
  <c r="J8" i="9"/>
  <c r="K7" i="9"/>
  <c r="J7" i="9"/>
  <c r="K6" i="9"/>
  <c r="K37" i="9" s="1"/>
  <c r="M31" i="1" s="1"/>
  <c r="J6" i="9"/>
  <c r="J37" i="9" s="1"/>
  <c r="M32" i="1" s="1"/>
  <c r="G60" i="9"/>
  <c r="G42" i="9"/>
  <c r="F37" i="9"/>
  <c r="E37" i="9"/>
  <c r="G61" i="9" s="1"/>
  <c r="G35" i="9"/>
  <c r="G34" i="9"/>
  <c r="G33" i="9"/>
  <c r="G32" i="9"/>
  <c r="G31" i="9"/>
  <c r="G29" i="9"/>
  <c r="G28" i="9"/>
  <c r="G27" i="9"/>
  <c r="G26" i="9"/>
  <c r="G25" i="9"/>
  <c r="G24" i="9"/>
  <c r="G22" i="9"/>
  <c r="G21" i="9"/>
  <c r="G20" i="9"/>
  <c r="G19" i="9"/>
  <c r="G18" i="9"/>
  <c r="G17" i="9"/>
  <c r="G16" i="9"/>
  <c r="G15" i="9"/>
  <c r="G14" i="9"/>
  <c r="G13" i="9"/>
  <c r="G12" i="9"/>
  <c r="G10" i="9"/>
  <c r="G9" i="9"/>
  <c r="G8" i="9"/>
  <c r="G7" i="9"/>
  <c r="G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G5" i="9"/>
  <c r="G37" i="9" l="1"/>
  <c r="G44" i="9" s="1"/>
  <c r="F44" i="9"/>
  <c r="E44" i="9"/>
  <c r="U32" i="1"/>
  <c r="T32" i="1"/>
  <c r="S32" i="1"/>
  <c r="R32" i="1"/>
  <c r="Q32" i="1"/>
  <c r="L32" i="1"/>
  <c r="U31" i="1"/>
  <c r="T31" i="1"/>
  <c r="S31" i="1"/>
  <c r="R31" i="1"/>
  <c r="Q31" i="1"/>
  <c r="L31" i="1"/>
  <c r="U30" i="1"/>
  <c r="T30" i="1"/>
  <c r="S30" i="1"/>
  <c r="R30" i="1"/>
  <c r="Q30" i="1"/>
  <c r="L30" i="1"/>
  <c r="W32" i="1" l="1"/>
  <c r="W30" i="1"/>
  <c r="W31" i="1"/>
  <c r="BF31" i="1" l="1"/>
  <c r="DB31" i="1" s="1"/>
  <c r="EV31" i="1" s="1"/>
  <c r="BN31" i="1"/>
  <c r="DJ31" i="1" s="1"/>
  <c r="FD31" i="1" s="1"/>
  <c r="AY31" i="1"/>
  <c r="CU31" i="1" s="1"/>
  <c r="EO31" i="1" s="1"/>
  <c r="BG31" i="1"/>
  <c r="DC31" i="1" s="1"/>
  <c r="EW31" i="1" s="1"/>
  <c r="BO31" i="1"/>
  <c r="DK31" i="1" s="1"/>
  <c r="FE31" i="1" s="1"/>
  <c r="AZ31" i="1"/>
  <c r="CV31" i="1" s="1"/>
  <c r="EP31" i="1" s="1"/>
  <c r="BH31" i="1"/>
  <c r="DD31" i="1" s="1"/>
  <c r="EX31" i="1" s="1"/>
  <c r="BP31" i="1"/>
  <c r="DL31" i="1" s="1"/>
  <c r="FF31" i="1" s="1"/>
  <c r="BA31" i="1"/>
  <c r="CW31" i="1" s="1"/>
  <c r="EQ31" i="1" s="1"/>
  <c r="BI31" i="1"/>
  <c r="DE31" i="1" s="1"/>
  <c r="EY31" i="1" s="1"/>
  <c r="BQ31" i="1"/>
  <c r="DM31" i="1" s="1"/>
  <c r="FG31" i="1" s="1"/>
  <c r="BB31" i="1"/>
  <c r="CX31" i="1" s="1"/>
  <c r="ER31" i="1" s="1"/>
  <c r="BJ31" i="1"/>
  <c r="DF31" i="1" s="1"/>
  <c r="EZ31" i="1" s="1"/>
  <c r="BR31" i="1"/>
  <c r="DN31" i="1" s="1"/>
  <c r="FH31" i="1" s="1"/>
  <c r="BE31" i="1"/>
  <c r="DA31" i="1" s="1"/>
  <c r="EU31" i="1" s="1"/>
  <c r="BM31" i="1"/>
  <c r="DI31" i="1" s="1"/>
  <c r="FC31" i="1" s="1"/>
  <c r="BC31" i="1"/>
  <c r="CY31" i="1" s="1"/>
  <c r="ES31" i="1" s="1"/>
  <c r="BD31" i="1"/>
  <c r="CZ31" i="1" s="1"/>
  <c r="ET31" i="1" s="1"/>
  <c r="BK31" i="1"/>
  <c r="DG31" i="1" s="1"/>
  <c r="FA31" i="1" s="1"/>
  <c r="BL31" i="1"/>
  <c r="DH31" i="1" s="1"/>
  <c r="FB31" i="1" s="1"/>
  <c r="BB32" i="1"/>
  <c r="CX32" i="1" s="1"/>
  <c r="ER32" i="1" s="1"/>
  <c r="BJ32" i="1"/>
  <c r="DF32" i="1" s="1"/>
  <c r="EZ32" i="1" s="1"/>
  <c r="BR32" i="1"/>
  <c r="DN32" i="1" s="1"/>
  <c r="FH32" i="1" s="1"/>
  <c r="BC32" i="1"/>
  <c r="CY32" i="1" s="1"/>
  <c r="ES32" i="1" s="1"/>
  <c r="BK32" i="1"/>
  <c r="DG32" i="1" s="1"/>
  <c r="FA32" i="1" s="1"/>
  <c r="BD32" i="1"/>
  <c r="CZ32" i="1" s="1"/>
  <c r="ET32" i="1" s="1"/>
  <c r="BL32" i="1"/>
  <c r="DH32" i="1" s="1"/>
  <c r="FB32" i="1" s="1"/>
  <c r="BE32" i="1"/>
  <c r="DA32" i="1" s="1"/>
  <c r="EU32" i="1" s="1"/>
  <c r="BM32" i="1"/>
  <c r="DI32" i="1" s="1"/>
  <c r="FC32" i="1" s="1"/>
  <c r="BF32" i="1"/>
  <c r="DB32" i="1" s="1"/>
  <c r="EV32" i="1" s="1"/>
  <c r="BN32" i="1"/>
  <c r="DJ32" i="1" s="1"/>
  <c r="FD32" i="1" s="1"/>
  <c r="BA32" i="1"/>
  <c r="CW32" i="1" s="1"/>
  <c r="EQ32" i="1" s="1"/>
  <c r="BI32" i="1"/>
  <c r="DE32" i="1" s="1"/>
  <c r="EY32" i="1" s="1"/>
  <c r="BQ32" i="1"/>
  <c r="DM32" i="1" s="1"/>
  <c r="FG32" i="1" s="1"/>
  <c r="BO32" i="1"/>
  <c r="DK32" i="1" s="1"/>
  <c r="FE32" i="1" s="1"/>
  <c r="BG32" i="1"/>
  <c r="DC32" i="1" s="1"/>
  <c r="EW32" i="1" s="1"/>
  <c r="BP32" i="1"/>
  <c r="DL32" i="1" s="1"/>
  <c r="FF32" i="1" s="1"/>
  <c r="CU32" i="1"/>
  <c r="EO32" i="1" s="1"/>
  <c r="AZ32" i="1"/>
  <c r="CV32" i="1" s="1"/>
  <c r="EP32" i="1" s="1"/>
  <c r="BH32" i="1"/>
  <c r="DD32" i="1" s="1"/>
  <c r="EX32" i="1" s="1"/>
  <c r="BB30" i="1"/>
  <c r="CX30" i="1" s="1"/>
  <c r="ER30" i="1" s="1"/>
  <c r="BJ30" i="1"/>
  <c r="DF30" i="1" s="1"/>
  <c r="EZ30" i="1" s="1"/>
  <c r="BR30" i="1"/>
  <c r="DN30" i="1" s="1"/>
  <c r="FH30" i="1" s="1"/>
  <c r="BC30" i="1"/>
  <c r="CY30" i="1" s="1"/>
  <c r="ES30" i="1" s="1"/>
  <c r="BK30" i="1"/>
  <c r="DG30" i="1" s="1"/>
  <c r="FA30" i="1" s="1"/>
  <c r="BD30" i="1"/>
  <c r="CZ30" i="1" s="1"/>
  <c r="ET30" i="1" s="1"/>
  <c r="BL30" i="1"/>
  <c r="DH30" i="1" s="1"/>
  <c r="FB30" i="1" s="1"/>
  <c r="BE30" i="1"/>
  <c r="DA30" i="1" s="1"/>
  <c r="EU30" i="1" s="1"/>
  <c r="BM30" i="1"/>
  <c r="DI30" i="1" s="1"/>
  <c r="FC30" i="1" s="1"/>
  <c r="BF30" i="1"/>
  <c r="DB30" i="1" s="1"/>
  <c r="EV30" i="1" s="1"/>
  <c r="BN30" i="1"/>
  <c r="DJ30" i="1" s="1"/>
  <c r="FD30" i="1" s="1"/>
  <c r="BA30" i="1"/>
  <c r="CW30" i="1" s="1"/>
  <c r="EQ30" i="1" s="1"/>
  <c r="BI30" i="1"/>
  <c r="DE30" i="1" s="1"/>
  <c r="EY30" i="1" s="1"/>
  <c r="BQ30" i="1"/>
  <c r="DM30" i="1" s="1"/>
  <c r="FG30" i="1" s="1"/>
  <c r="BG30" i="1"/>
  <c r="DC30" i="1" s="1"/>
  <c r="EW30" i="1" s="1"/>
  <c r="CU30" i="1"/>
  <c r="EO30" i="1" s="1"/>
  <c r="BH30" i="1"/>
  <c r="DD30" i="1" s="1"/>
  <c r="EX30" i="1" s="1"/>
  <c r="BO30" i="1"/>
  <c r="DK30" i="1" s="1"/>
  <c r="FE30" i="1" s="1"/>
  <c r="AZ30" i="1"/>
  <c r="CV30" i="1" s="1"/>
  <c r="EP30" i="1" s="1"/>
  <c r="BP30" i="1"/>
  <c r="DL30" i="1" s="1"/>
  <c r="FF30" i="1" s="1"/>
  <c r="AX30" i="1"/>
  <c r="AX32" i="1"/>
  <c r="CT32" i="1" s="1"/>
  <c r="C28" i="8"/>
  <c r="C18" i="8"/>
  <c r="C11" i="8"/>
  <c r="BS30" i="1" l="1"/>
  <c r="CT31" i="1"/>
  <c r="DO31" i="1" s="1"/>
  <c r="FN31" i="1" s="1"/>
  <c r="BS31" i="1"/>
  <c r="BT31" i="1" s="1"/>
  <c r="BS32" i="1"/>
  <c r="BT32" i="1" s="1"/>
  <c r="CT30" i="1"/>
  <c r="EN30" i="1" s="1"/>
  <c r="FI30" i="1" s="1"/>
  <c r="EN32" i="1"/>
  <c r="FI32" i="1" s="1"/>
  <c r="DO32" i="1"/>
  <c r="FN32" i="1" s="1"/>
  <c r="BT30" i="1"/>
  <c r="L28" i="8"/>
  <c r="M35" i="1" s="1"/>
  <c r="R35" i="1" s="1"/>
  <c r="K27" i="8"/>
  <c r="J27" i="8"/>
  <c r="N27" i="8" s="1"/>
  <c r="K25" i="8"/>
  <c r="J25" i="8"/>
  <c r="K23" i="8"/>
  <c r="M23" i="8" s="1"/>
  <c r="J23" i="8"/>
  <c r="K21" i="8"/>
  <c r="J21" i="8"/>
  <c r="K20" i="8"/>
  <c r="J20" i="8"/>
  <c r="K17" i="8"/>
  <c r="M17" i="8" s="1"/>
  <c r="J17" i="8"/>
  <c r="K16" i="8"/>
  <c r="M16" i="8" s="1"/>
  <c r="J16" i="8"/>
  <c r="K15" i="8"/>
  <c r="M15" i="8" s="1"/>
  <c r="J15" i="8"/>
  <c r="K14" i="8"/>
  <c r="M14" i="8" s="1"/>
  <c r="J14" i="8"/>
  <c r="H10" i="8"/>
  <c r="F10" i="8"/>
  <c r="J10" i="8" s="1"/>
  <c r="N9" i="8"/>
  <c r="K8" i="8"/>
  <c r="M8" i="8" s="1"/>
  <c r="J8" i="8"/>
  <c r="J7" i="8"/>
  <c r="J28" i="8" s="1"/>
  <c r="M34" i="1" s="1"/>
  <c r="R34" i="1" s="1"/>
  <c r="G7" i="8"/>
  <c r="G10" i="8" s="1"/>
  <c r="K10" i="8" s="1"/>
  <c r="EN31" i="1" l="1"/>
  <c r="FI31" i="1" s="1"/>
  <c r="FO31" i="1" s="1"/>
  <c r="N23" i="8"/>
  <c r="M25" i="8"/>
  <c r="K7" i="8"/>
  <c r="M7" i="8" s="1"/>
  <c r="N8" i="8"/>
  <c r="M20" i="8"/>
  <c r="M21" i="8"/>
  <c r="DO30" i="1"/>
  <c r="FN30" i="1" s="1"/>
  <c r="FO30" i="1"/>
  <c r="FQ30" i="1" s="1"/>
  <c r="FO32" i="1"/>
  <c r="N14" i="8"/>
  <c r="N16" i="8"/>
  <c r="N20" i="8"/>
  <c r="N15" i="8"/>
  <c r="N17" i="8"/>
  <c r="N21" i="8"/>
  <c r="N25" i="8"/>
  <c r="N10" i="8"/>
  <c r="M10" i="8"/>
  <c r="M27" i="8"/>
  <c r="M28" i="8" s="1"/>
  <c r="K28" i="8"/>
  <c r="M33" i="1" s="1"/>
  <c r="N7" i="8"/>
  <c r="FP31" i="1" l="1"/>
  <c r="FQ31" i="1"/>
  <c r="FP32" i="1"/>
  <c r="FQ32" i="1"/>
  <c r="N28" i="8"/>
  <c r="FP30" i="1"/>
  <c r="P33" i="1"/>
  <c r="P35" i="1" s="1"/>
  <c r="O33" i="1"/>
  <c r="O35" i="1" s="1"/>
  <c r="N33" i="1"/>
  <c r="N35" i="1" s="1"/>
  <c r="R33" i="1"/>
  <c r="S11" i="1" l="1"/>
  <c r="Q34" i="1"/>
  <c r="L34" i="1"/>
  <c r="U35" i="1" l="1"/>
  <c r="T35" i="1"/>
  <c r="S35" i="1"/>
  <c r="Q35" i="1"/>
  <c r="L35" i="1"/>
  <c r="R29" i="1" l="1"/>
  <c r="S29" i="1"/>
  <c r="T29" i="1"/>
  <c r="U29" i="1"/>
  <c r="W29" i="1" l="1"/>
  <c r="L29" i="1"/>
  <c r="Q29" i="1"/>
  <c r="BF29" i="1" l="1"/>
  <c r="DB29" i="1" s="1"/>
  <c r="EV29" i="1" s="1"/>
  <c r="BN29" i="1"/>
  <c r="DJ29" i="1" s="1"/>
  <c r="FD29" i="1" s="1"/>
  <c r="AY29" i="1"/>
  <c r="CU29" i="1" s="1"/>
  <c r="EO29" i="1" s="1"/>
  <c r="BG29" i="1"/>
  <c r="DC29" i="1" s="1"/>
  <c r="EW29" i="1" s="1"/>
  <c r="BO29" i="1"/>
  <c r="DK29" i="1" s="1"/>
  <c r="FE29" i="1" s="1"/>
  <c r="AZ29" i="1"/>
  <c r="CV29" i="1" s="1"/>
  <c r="EP29" i="1" s="1"/>
  <c r="BH29" i="1"/>
  <c r="DD29" i="1" s="1"/>
  <c r="EX29" i="1" s="1"/>
  <c r="BP29" i="1"/>
  <c r="DL29" i="1" s="1"/>
  <c r="FF29" i="1" s="1"/>
  <c r="BA29" i="1"/>
  <c r="CW29" i="1" s="1"/>
  <c r="EQ29" i="1" s="1"/>
  <c r="BI29" i="1"/>
  <c r="DE29" i="1" s="1"/>
  <c r="EY29" i="1" s="1"/>
  <c r="BQ29" i="1"/>
  <c r="DM29" i="1" s="1"/>
  <c r="FG29" i="1" s="1"/>
  <c r="BB29" i="1"/>
  <c r="CX29" i="1" s="1"/>
  <c r="ER29" i="1" s="1"/>
  <c r="BJ29" i="1"/>
  <c r="DF29" i="1" s="1"/>
  <c r="EZ29" i="1" s="1"/>
  <c r="BR29" i="1"/>
  <c r="DN29" i="1" s="1"/>
  <c r="FH29" i="1" s="1"/>
  <c r="BE29" i="1"/>
  <c r="DA29" i="1" s="1"/>
  <c r="EU29" i="1" s="1"/>
  <c r="BM29" i="1"/>
  <c r="DI29" i="1" s="1"/>
  <c r="FC29" i="1" s="1"/>
  <c r="BK29" i="1"/>
  <c r="DG29" i="1" s="1"/>
  <c r="FA29" i="1" s="1"/>
  <c r="BC29" i="1"/>
  <c r="CY29" i="1" s="1"/>
  <c r="ES29" i="1" s="1"/>
  <c r="BL29" i="1"/>
  <c r="DH29" i="1" s="1"/>
  <c r="FB29" i="1" s="1"/>
  <c r="BD29" i="1"/>
  <c r="CZ29" i="1" s="1"/>
  <c r="ET29" i="1" s="1"/>
  <c r="CT29" i="1" l="1"/>
  <c r="EN29" i="1" s="1"/>
  <c r="FI29" i="1" s="1"/>
  <c r="BS29" i="1"/>
  <c r="BT29" i="1" s="1"/>
  <c r="DO29" i="1" l="1"/>
  <c r="FN29" i="1" s="1"/>
  <c r="FO29" i="1"/>
  <c r="FP29" i="1" l="1"/>
  <c r="FQ29" i="1"/>
  <c r="Q25" i="1" l="1"/>
  <c r="Q17" i="1"/>
  <c r="Q12" i="1"/>
  <c r="Q9" i="1"/>
  <c r="AL380" i="4" l="1"/>
  <c r="AM380" i="4" s="1"/>
  <c r="AL379" i="4"/>
  <c r="AM379" i="4" s="1"/>
  <c r="AL378" i="4"/>
  <c r="AM378" i="4" s="1"/>
  <c r="AL377" i="4"/>
  <c r="AM377" i="4" s="1"/>
  <c r="AL376" i="4"/>
  <c r="AM376" i="4" s="1"/>
  <c r="AL375" i="4"/>
  <c r="AM375" i="4" s="1"/>
  <c r="AL374" i="4"/>
  <c r="AM374" i="4" s="1"/>
  <c r="AL373" i="4"/>
  <c r="AM373" i="4" s="1"/>
  <c r="AM372" i="4"/>
  <c r="AL372" i="4"/>
  <c r="AL371" i="4"/>
  <c r="AM371" i="4" s="1"/>
  <c r="AL370" i="4"/>
  <c r="AM370" i="4" s="1"/>
  <c r="AL369" i="4"/>
  <c r="AM369" i="4" s="1"/>
  <c r="AL368" i="4"/>
  <c r="AM368" i="4" s="1"/>
  <c r="AM367" i="4"/>
  <c r="AL367" i="4"/>
  <c r="AL366" i="4"/>
  <c r="AM366" i="4" s="1"/>
  <c r="AL365" i="4"/>
  <c r="AM365" i="4" s="1"/>
  <c r="AL364" i="4"/>
  <c r="AM364" i="4" s="1"/>
  <c r="AL363" i="4"/>
  <c r="AM363" i="4" s="1"/>
  <c r="AL362" i="4"/>
  <c r="AM362" i="4" s="1"/>
  <c r="AL361" i="4"/>
  <c r="AM361" i="4" s="1"/>
  <c r="AL360" i="4"/>
  <c r="AM360" i="4" s="1"/>
  <c r="AL359" i="4"/>
  <c r="AM359" i="4" s="1"/>
  <c r="AL358" i="4"/>
  <c r="AM358" i="4" s="1"/>
  <c r="AL357" i="4"/>
  <c r="AM357" i="4" s="1"/>
  <c r="AL356" i="4"/>
  <c r="AM356" i="4" s="1"/>
  <c r="AL355" i="4"/>
  <c r="AM355" i="4" s="1"/>
  <c r="AL354" i="4"/>
  <c r="AM354" i="4" s="1"/>
  <c r="AL353" i="4"/>
  <c r="AM353" i="4" s="1"/>
  <c r="AL352" i="4"/>
  <c r="AM352" i="4" s="1"/>
  <c r="AL351" i="4"/>
  <c r="AM351" i="4" s="1"/>
  <c r="AL350" i="4"/>
  <c r="AM350" i="4" s="1"/>
  <c r="AL349" i="4"/>
  <c r="AM349" i="4" s="1"/>
  <c r="AL348" i="4"/>
  <c r="AM348" i="4" s="1"/>
  <c r="AL347" i="4"/>
  <c r="AM347" i="4" s="1"/>
  <c r="AL346" i="4"/>
  <c r="AM346" i="4" s="1"/>
  <c r="AL345" i="4"/>
  <c r="AM345" i="4" s="1"/>
  <c r="AL344" i="4"/>
  <c r="AM344" i="4" s="1"/>
  <c r="AL343" i="4"/>
  <c r="AM343" i="4" s="1"/>
  <c r="AL342" i="4"/>
  <c r="AM342" i="4" s="1"/>
  <c r="AL341" i="4"/>
  <c r="AM341" i="4" s="1"/>
  <c r="AL340" i="4"/>
  <c r="AM340" i="4" s="1"/>
  <c r="AL339" i="4"/>
  <c r="AM339" i="4" s="1"/>
  <c r="AL338" i="4"/>
  <c r="AM338" i="4" s="1"/>
  <c r="AL337" i="4"/>
  <c r="AM337" i="4" s="1"/>
  <c r="AL336" i="4"/>
  <c r="AM336" i="4" s="1"/>
  <c r="AL335" i="4"/>
  <c r="AM335" i="4" s="1"/>
  <c r="AL334" i="4"/>
  <c r="AM334" i="4" s="1"/>
  <c r="AL333" i="4"/>
  <c r="AM333" i="4" s="1"/>
  <c r="AL332" i="4"/>
  <c r="AM332" i="4" s="1"/>
  <c r="AL331" i="4"/>
  <c r="AM331" i="4" s="1"/>
  <c r="AL330" i="4"/>
  <c r="AM330" i="4" s="1"/>
  <c r="AL329" i="4"/>
  <c r="AM329" i="4" s="1"/>
  <c r="AL328" i="4"/>
  <c r="AM328" i="4" s="1"/>
  <c r="AL327" i="4"/>
  <c r="AM327" i="4" s="1"/>
  <c r="AL326" i="4"/>
  <c r="AM326" i="4" s="1"/>
  <c r="AL325" i="4"/>
  <c r="AM325" i="4" s="1"/>
  <c r="AL324" i="4"/>
  <c r="AM324" i="4" s="1"/>
  <c r="AL323" i="4"/>
  <c r="AM323" i="4" s="1"/>
  <c r="AL322" i="4"/>
  <c r="AM322" i="4" s="1"/>
  <c r="AL321" i="4"/>
  <c r="AM321" i="4" s="1"/>
  <c r="AL320" i="4"/>
  <c r="AM320" i="4" s="1"/>
  <c r="AL319" i="4"/>
  <c r="AM319" i="4" s="1"/>
  <c r="AL318" i="4"/>
  <c r="AM318" i="4" s="1"/>
  <c r="AL317" i="4"/>
  <c r="AM317" i="4" s="1"/>
  <c r="AL316" i="4"/>
  <c r="AM316" i="4" s="1"/>
  <c r="AL315" i="4"/>
  <c r="AM315" i="4" s="1"/>
  <c r="AL314" i="4"/>
  <c r="AM314" i="4" s="1"/>
  <c r="AL313" i="4"/>
  <c r="AM313" i="4" s="1"/>
  <c r="AL312" i="4"/>
  <c r="AM312" i="4" s="1"/>
  <c r="AL311" i="4"/>
  <c r="AM311" i="4" s="1"/>
  <c r="AL310" i="4"/>
  <c r="AM310" i="4" s="1"/>
  <c r="AL309" i="4"/>
  <c r="AM309" i="4" s="1"/>
  <c r="AL308" i="4"/>
  <c r="AM308" i="4" s="1"/>
  <c r="AL307" i="4"/>
  <c r="AM307" i="4" s="1"/>
  <c r="AL306" i="4"/>
  <c r="AM306" i="4" s="1"/>
  <c r="AL305" i="4"/>
  <c r="AM305" i="4" s="1"/>
  <c r="AL304" i="4"/>
  <c r="AM304" i="4" s="1"/>
  <c r="AL303" i="4"/>
  <c r="AM303" i="4" s="1"/>
  <c r="AL302" i="4"/>
  <c r="AM302" i="4" s="1"/>
  <c r="AL301" i="4"/>
  <c r="AM301" i="4" s="1"/>
  <c r="AL300" i="4"/>
  <c r="AM300" i="4" s="1"/>
  <c r="AL299" i="4"/>
  <c r="AM299" i="4" s="1"/>
  <c r="AL298" i="4"/>
  <c r="AM298" i="4" s="1"/>
  <c r="AL297" i="4"/>
  <c r="AM297" i="4" s="1"/>
  <c r="AL296" i="4"/>
  <c r="AM296" i="4" s="1"/>
  <c r="AL295" i="4"/>
  <c r="AM295" i="4" s="1"/>
  <c r="AL294" i="4"/>
  <c r="AM294" i="4" s="1"/>
  <c r="AL293" i="4"/>
  <c r="AM293" i="4" s="1"/>
  <c r="AL292" i="4"/>
  <c r="AM292" i="4" s="1"/>
  <c r="AL291" i="4"/>
  <c r="AM291" i="4" s="1"/>
  <c r="AL290" i="4"/>
  <c r="AM290" i="4" s="1"/>
  <c r="AL289" i="4"/>
  <c r="AM289" i="4" s="1"/>
  <c r="AL288" i="4"/>
  <c r="AM288" i="4" s="1"/>
  <c r="AL287" i="4"/>
  <c r="AM287" i="4" s="1"/>
  <c r="AL286" i="4"/>
  <c r="AM286" i="4" s="1"/>
  <c r="AL285" i="4"/>
  <c r="AM285" i="4" s="1"/>
  <c r="AL284" i="4"/>
  <c r="AM284" i="4" s="1"/>
  <c r="AL283" i="4"/>
  <c r="AM283" i="4" s="1"/>
  <c r="AL282" i="4"/>
  <c r="AM282" i="4" s="1"/>
  <c r="AL281" i="4"/>
  <c r="AM281" i="4" s="1"/>
  <c r="AL280" i="4"/>
  <c r="AM280" i="4" s="1"/>
  <c r="AL279" i="4"/>
  <c r="AM279" i="4" s="1"/>
  <c r="AL278" i="4"/>
  <c r="AM278" i="4" s="1"/>
  <c r="AL277" i="4"/>
  <c r="AM277" i="4" s="1"/>
  <c r="AL276" i="4"/>
  <c r="AM276" i="4" s="1"/>
  <c r="AL275" i="4"/>
  <c r="AM275" i="4" s="1"/>
  <c r="AL274" i="4"/>
  <c r="AM274" i="4" s="1"/>
  <c r="AL273" i="4"/>
  <c r="AM273" i="4" s="1"/>
  <c r="AL272" i="4"/>
  <c r="AM272" i="4" s="1"/>
  <c r="AL271" i="4"/>
  <c r="AM271" i="4" s="1"/>
  <c r="AL270" i="4"/>
  <c r="AM270" i="4" s="1"/>
  <c r="AL269" i="4"/>
  <c r="AM269" i="4" s="1"/>
  <c r="AL268" i="4"/>
  <c r="AM268" i="4" s="1"/>
  <c r="AL267" i="4"/>
  <c r="AM267" i="4" s="1"/>
  <c r="AL266" i="4"/>
  <c r="AM266" i="4" s="1"/>
  <c r="AL265" i="4"/>
  <c r="AM265" i="4" s="1"/>
  <c r="AL264" i="4"/>
  <c r="AM264" i="4" s="1"/>
  <c r="AL263" i="4"/>
  <c r="AM263" i="4" s="1"/>
  <c r="AL262" i="4"/>
  <c r="AM262" i="4" s="1"/>
  <c r="AL261" i="4"/>
  <c r="AM261" i="4" s="1"/>
  <c r="AL260" i="4"/>
  <c r="AM260" i="4" s="1"/>
  <c r="AM259" i="4"/>
  <c r="AL259" i="4"/>
  <c r="AL258" i="4"/>
  <c r="AM258" i="4" s="1"/>
  <c r="AL257" i="4"/>
  <c r="AM257" i="4" s="1"/>
  <c r="AL256" i="4"/>
  <c r="AM256" i="4" s="1"/>
  <c r="AL255" i="4"/>
  <c r="AM255" i="4" s="1"/>
  <c r="AL254" i="4"/>
  <c r="AM254" i="4" s="1"/>
  <c r="AL253" i="4"/>
  <c r="AM253" i="4" s="1"/>
  <c r="AL252" i="4"/>
  <c r="AM252" i="4" s="1"/>
  <c r="AL251" i="4"/>
  <c r="AM251" i="4" s="1"/>
  <c r="AL250" i="4"/>
  <c r="AM250" i="4" s="1"/>
  <c r="AL249" i="4"/>
  <c r="AM249" i="4" s="1"/>
  <c r="AL248" i="4"/>
  <c r="AM248" i="4" s="1"/>
  <c r="AL247" i="4"/>
  <c r="AM247" i="4" s="1"/>
  <c r="AL246" i="4"/>
  <c r="AM246" i="4" s="1"/>
  <c r="AL245" i="4"/>
  <c r="AM245" i="4" s="1"/>
  <c r="AL244" i="4"/>
  <c r="AM244" i="4" s="1"/>
  <c r="AL243" i="4"/>
  <c r="AM243" i="4" s="1"/>
  <c r="AL242" i="4"/>
  <c r="AM242" i="4" s="1"/>
  <c r="AL241" i="4"/>
  <c r="AM241" i="4" s="1"/>
  <c r="AN241" i="4" s="1"/>
  <c r="AL240" i="4"/>
  <c r="AM240" i="4" s="1"/>
  <c r="AL239" i="4"/>
  <c r="AM239" i="4" s="1"/>
  <c r="AL238" i="4"/>
  <c r="AM238" i="4" s="1"/>
  <c r="AL237" i="4"/>
  <c r="AM237" i="4" s="1"/>
  <c r="AL236" i="4"/>
  <c r="AM236" i="4" s="1"/>
  <c r="AM235" i="4"/>
  <c r="AL235" i="4"/>
  <c r="AL234" i="4"/>
  <c r="AM234" i="4" s="1"/>
  <c r="AM233" i="4"/>
  <c r="AL233" i="4"/>
  <c r="AL232" i="4"/>
  <c r="AM232" i="4" s="1"/>
  <c r="AL231" i="4"/>
  <c r="AM231" i="4" s="1"/>
  <c r="AL230" i="4"/>
  <c r="AM230" i="4" s="1"/>
  <c r="AL229" i="4"/>
  <c r="AM229" i="4" s="1"/>
  <c r="AL228" i="4"/>
  <c r="AM228" i="4" s="1"/>
  <c r="AM227" i="4"/>
  <c r="AL227" i="4"/>
  <c r="AM226" i="4"/>
  <c r="AL226" i="4"/>
  <c r="AL225" i="4"/>
  <c r="AM225" i="4" s="1"/>
  <c r="AN225" i="4" s="1"/>
  <c r="AL224" i="4"/>
  <c r="AM224" i="4" s="1"/>
  <c r="AN224" i="4" s="1"/>
  <c r="AM223" i="4"/>
  <c r="AL223" i="4"/>
  <c r="AL222" i="4"/>
  <c r="AM222" i="4" s="1"/>
  <c r="AL221" i="4"/>
  <c r="AM221" i="4" s="1"/>
  <c r="AL220" i="4"/>
  <c r="AM220" i="4" s="1"/>
  <c r="AL219" i="4"/>
  <c r="AM219" i="4" s="1"/>
  <c r="AM218" i="4"/>
  <c r="AL218" i="4"/>
  <c r="AL217" i="4"/>
  <c r="AM217" i="4" s="1"/>
  <c r="AM216" i="4"/>
  <c r="AL216" i="4"/>
  <c r="AL215" i="4"/>
  <c r="AM215" i="4" s="1"/>
  <c r="AM214" i="4"/>
  <c r="AL214" i="4"/>
  <c r="AL213" i="4"/>
  <c r="AM213" i="4" s="1"/>
  <c r="AL212" i="4"/>
  <c r="AM212" i="4" s="1"/>
  <c r="AL211" i="4"/>
  <c r="AM211" i="4" s="1"/>
  <c r="AL210" i="4"/>
  <c r="AM210" i="4" s="1"/>
  <c r="AL209" i="4"/>
  <c r="AM209" i="4" s="1"/>
  <c r="AL208" i="4"/>
  <c r="AM208" i="4" s="1"/>
  <c r="AL207" i="4"/>
  <c r="AM207" i="4" s="1"/>
  <c r="AL206" i="4"/>
  <c r="AM206" i="4" s="1"/>
  <c r="AL205" i="4"/>
  <c r="AM205" i="4" s="1"/>
  <c r="AL204" i="4"/>
  <c r="AM204" i="4" s="1"/>
  <c r="AL203" i="4"/>
  <c r="AM203" i="4" s="1"/>
  <c r="AL202" i="4"/>
  <c r="AM202" i="4" s="1"/>
  <c r="AL201" i="4"/>
  <c r="AM201" i="4" s="1"/>
  <c r="AL200" i="4"/>
  <c r="AM200" i="4" s="1"/>
  <c r="AL199" i="4"/>
  <c r="AM199" i="4" s="1"/>
  <c r="AL198" i="4"/>
  <c r="AM198" i="4" s="1"/>
  <c r="AL197" i="4"/>
  <c r="AM197" i="4" s="1"/>
  <c r="AL196" i="4"/>
  <c r="AM196" i="4" s="1"/>
  <c r="AL195" i="4"/>
  <c r="AM195" i="4" s="1"/>
  <c r="AL194" i="4"/>
  <c r="AM194" i="4" s="1"/>
  <c r="AL193" i="4"/>
  <c r="AM193" i="4" s="1"/>
  <c r="AL192" i="4"/>
  <c r="AM192" i="4" s="1"/>
  <c r="AM191" i="4"/>
  <c r="AL191" i="4"/>
  <c r="AM190" i="4"/>
  <c r="AL190" i="4"/>
  <c r="AL189" i="4"/>
  <c r="AM189" i="4" s="1"/>
  <c r="AL188" i="4"/>
  <c r="AM188" i="4" s="1"/>
  <c r="AL187" i="4"/>
  <c r="AM187" i="4" s="1"/>
  <c r="AM186" i="4"/>
  <c r="AL186" i="4"/>
  <c r="AL185" i="4"/>
  <c r="AM185" i="4" s="1"/>
  <c r="AL184" i="4"/>
  <c r="AM184" i="4" s="1"/>
  <c r="AM183" i="4"/>
  <c r="AL183" i="4"/>
  <c r="AL182" i="4"/>
  <c r="AM182" i="4" s="1"/>
  <c r="AL181" i="4"/>
  <c r="AM181" i="4" s="1"/>
  <c r="AL180" i="4"/>
  <c r="AM180" i="4" s="1"/>
  <c r="AL179" i="4"/>
  <c r="AM179" i="4" s="1"/>
  <c r="AM178" i="4"/>
  <c r="AL178" i="4"/>
  <c r="AL177" i="4"/>
  <c r="AM177" i="4" s="1"/>
  <c r="AL176" i="4"/>
  <c r="AM176" i="4" s="1"/>
  <c r="AM175" i="4"/>
  <c r="AL175" i="4"/>
  <c r="AL174" i="4"/>
  <c r="AM174" i="4" s="1"/>
  <c r="AL173" i="4"/>
  <c r="AM173" i="4" s="1"/>
  <c r="AL172" i="4"/>
  <c r="AM172" i="4" s="1"/>
  <c r="AL171" i="4"/>
  <c r="AM171" i="4" s="1"/>
  <c r="AM170" i="4"/>
  <c r="AL170" i="4"/>
  <c r="AL169" i="4"/>
  <c r="AM169" i="4" s="1"/>
  <c r="AL168" i="4"/>
  <c r="AM168" i="4" s="1"/>
  <c r="AM167" i="4"/>
  <c r="AL167" i="4"/>
  <c r="AL166" i="4"/>
  <c r="AM166" i="4" s="1"/>
  <c r="AL165" i="4"/>
  <c r="AM165" i="4" s="1"/>
  <c r="AL164" i="4"/>
  <c r="AM164" i="4" s="1"/>
  <c r="AL163" i="4"/>
  <c r="AM163" i="4" s="1"/>
  <c r="AM162" i="4"/>
  <c r="AL162" i="4"/>
  <c r="AL161" i="4"/>
  <c r="AM161" i="4" s="1"/>
  <c r="AL160" i="4"/>
  <c r="AM160" i="4" s="1"/>
  <c r="AL159" i="4"/>
  <c r="AM159" i="4" s="1"/>
  <c r="AL158" i="4"/>
  <c r="AM158" i="4" s="1"/>
  <c r="AL157" i="4"/>
  <c r="AM157" i="4" s="1"/>
  <c r="AL156" i="4"/>
  <c r="AM156" i="4" s="1"/>
  <c r="AL155" i="4"/>
  <c r="AM155" i="4" s="1"/>
  <c r="AL154" i="4"/>
  <c r="AM154" i="4" s="1"/>
  <c r="AL153" i="4"/>
  <c r="AM153" i="4" s="1"/>
  <c r="AL152" i="4"/>
  <c r="AM152" i="4" s="1"/>
  <c r="AM151" i="4"/>
  <c r="AL151" i="4"/>
  <c r="AL150" i="4"/>
  <c r="AM150" i="4" s="1"/>
  <c r="AL149" i="4"/>
  <c r="AM149" i="4" s="1"/>
  <c r="AL148" i="4"/>
  <c r="AM148" i="4" s="1"/>
  <c r="AL147" i="4"/>
  <c r="AM147" i="4" s="1"/>
  <c r="AM146" i="4"/>
  <c r="AL146" i="4"/>
  <c r="AL145" i="4"/>
  <c r="AM145" i="4" s="1"/>
  <c r="AL144" i="4"/>
  <c r="AM144" i="4" s="1"/>
  <c r="AL143" i="4"/>
  <c r="AM143" i="4" s="1"/>
  <c r="AL142" i="4"/>
  <c r="AM142" i="4" s="1"/>
  <c r="AL141" i="4"/>
  <c r="AM141" i="4" s="1"/>
  <c r="AL140" i="4"/>
  <c r="AM140" i="4" s="1"/>
  <c r="AL139" i="4"/>
  <c r="AM139" i="4" s="1"/>
  <c r="AL138" i="4"/>
  <c r="AM138" i="4" s="1"/>
  <c r="AL137" i="4"/>
  <c r="AM137" i="4" s="1"/>
  <c r="AL136" i="4"/>
  <c r="AM136" i="4" s="1"/>
  <c r="AL135" i="4"/>
  <c r="AM135" i="4" s="1"/>
  <c r="AM134" i="4"/>
  <c r="AL134" i="4"/>
  <c r="AL133" i="4"/>
  <c r="AM133" i="4" s="1"/>
  <c r="AL132" i="4"/>
  <c r="AM132" i="4" s="1"/>
  <c r="AL131" i="4"/>
  <c r="AM131" i="4" s="1"/>
  <c r="AL130" i="4"/>
  <c r="AM130" i="4" s="1"/>
  <c r="AL129" i="4"/>
  <c r="AM129" i="4" s="1"/>
  <c r="AM128" i="4"/>
  <c r="AL128" i="4"/>
  <c r="AL127" i="4"/>
  <c r="AM127" i="4" s="1"/>
  <c r="AM126" i="4"/>
  <c r="AL126" i="4"/>
  <c r="AL125" i="4"/>
  <c r="AM125" i="4" s="1"/>
  <c r="AL124" i="4"/>
  <c r="AM124" i="4" s="1"/>
  <c r="AL123" i="4"/>
  <c r="AM123" i="4" s="1"/>
  <c r="AN123" i="4" s="1"/>
  <c r="AM122" i="4"/>
  <c r="AL122" i="4"/>
  <c r="AL121" i="4"/>
  <c r="AM121" i="4" s="1"/>
  <c r="AN121" i="4" s="1"/>
  <c r="AM120" i="4"/>
  <c r="AL120" i="4"/>
  <c r="AL119" i="4"/>
  <c r="AM119" i="4" s="1"/>
  <c r="AL118" i="4"/>
  <c r="AM118" i="4" s="1"/>
  <c r="AL117" i="4"/>
  <c r="AM117" i="4" s="1"/>
  <c r="AL116" i="4"/>
  <c r="AM116" i="4" s="1"/>
  <c r="AL115" i="4"/>
  <c r="AM115" i="4" s="1"/>
  <c r="AL114" i="4"/>
  <c r="AM114" i="4" s="1"/>
  <c r="AL113" i="4"/>
  <c r="AM113" i="4" s="1"/>
  <c r="AL112" i="4"/>
  <c r="AM112" i="4" s="1"/>
  <c r="AL111" i="4"/>
  <c r="AM111" i="4" s="1"/>
  <c r="AL110" i="4"/>
  <c r="AM110" i="4" s="1"/>
  <c r="AL109" i="4"/>
  <c r="AM109" i="4" s="1"/>
  <c r="AL108" i="4"/>
  <c r="AM108" i="4" s="1"/>
  <c r="AL107" i="4"/>
  <c r="AM107" i="4" s="1"/>
  <c r="AL106" i="4"/>
  <c r="AM106" i="4" s="1"/>
  <c r="AL105" i="4"/>
  <c r="AM105" i="4" s="1"/>
  <c r="AL104" i="4"/>
  <c r="AM104" i="4" s="1"/>
  <c r="AL103" i="4"/>
  <c r="AM103" i="4" s="1"/>
  <c r="AL102" i="4"/>
  <c r="AM102" i="4" s="1"/>
  <c r="AL101" i="4"/>
  <c r="AM101" i="4" s="1"/>
  <c r="AL100" i="4"/>
  <c r="AM100" i="4" s="1"/>
  <c r="AL99" i="4"/>
  <c r="AM99" i="4" s="1"/>
  <c r="AL98" i="4"/>
  <c r="AM98" i="4" s="1"/>
  <c r="AL97" i="4"/>
  <c r="AM97" i="4" s="1"/>
  <c r="AL96" i="4"/>
  <c r="AM96" i="4" s="1"/>
  <c r="AL95" i="4"/>
  <c r="AM95" i="4" s="1"/>
  <c r="AL94" i="4"/>
  <c r="AM94" i="4" s="1"/>
  <c r="AL93" i="4"/>
  <c r="AM93" i="4" s="1"/>
  <c r="AL92" i="4"/>
  <c r="AM92" i="4" s="1"/>
  <c r="AL91" i="4"/>
  <c r="AM91" i="4" s="1"/>
  <c r="AL90" i="4"/>
  <c r="AM90" i="4" s="1"/>
  <c r="AL89" i="4"/>
  <c r="AM89" i="4" s="1"/>
  <c r="AL88" i="4"/>
  <c r="AM88" i="4" s="1"/>
  <c r="AL87" i="4"/>
  <c r="AM87" i="4" s="1"/>
  <c r="AL86" i="4"/>
  <c r="AM86" i="4" s="1"/>
  <c r="AL85" i="4"/>
  <c r="AM85" i="4" s="1"/>
  <c r="AL84" i="4"/>
  <c r="AM84" i="4" s="1"/>
  <c r="AL83" i="4"/>
  <c r="AM83" i="4" s="1"/>
  <c r="AL82" i="4"/>
  <c r="AM82" i="4" s="1"/>
  <c r="AL81" i="4"/>
  <c r="AM81" i="4" s="1"/>
  <c r="AL80" i="4"/>
  <c r="AM80" i="4" s="1"/>
  <c r="AL79" i="4"/>
  <c r="AM79" i="4" s="1"/>
  <c r="AL78" i="4"/>
  <c r="AM78" i="4" s="1"/>
  <c r="AL77" i="4"/>
  <c r="AM77" i="4" s="1"/>
  <c r="AL76" i="4"/>
  <c r="AM76" i="4" s="1"/>
  <c r="AL75" i="4"/>
  <c r="AM75" i="4" s="1"/>
  <c r="AL74" i="4"/>
  <c r="AM74" i="4" s="1"/>
  <c r="AL73" i="4"/>
  <c r="AM73" i="4" s="1"/>
  <c r="AL72" i="4"/>
  <c r="AM72" i="4" s="1"/>
  <c r="AL71" i="4"/>
  <c r="AM71" i="4" s="1"/>
  <c r="AL70" i="4"/>
  <c r="AM70" i="4" s="1"/>
  <c r="AL69" i="4"/>
  <c r="AM69" i="4" s="1"/>
  <c r="AL68" i="4"/>
  <c r="AM68" i="4" s="1"/>
  <c r="AL67" i="4"/>
  <c r="AM67" i="4" s="1"/>
  <c r="AL66" i="4"/>
  <c r="AM66" i="4" s="1"/>
  <c r="AL65" i="4"/>
  <c r="AM65" i="4" s="1"/>
  <c r="AL64" i="4"/>
  <c r="AM64" i="4" s="1"/>
  <c r="AL63" i="4"/>
  <c r="AM63" i="4" s="1"/>
  <c r="AL62" i="4"/>
  <c r="AM62" i="4" s="1"/>
  <c r="AL61" i="4"/>
  <c r="AM61" i="4" s="1"/>
  <c r="AL60" i="4"/>
  <c r="AM60" i="4" s="1"/>
  <c r="AL59" i="4"/>
  <c r="AM59" i="4" s="1"/>
  <c r="AL58" i="4"/>
  <c r="AM58" i="4" s="1"/>
  <c r="AL57" i="4"/>
  <c r="AM57" i="4" s="1"/>
  <c r="AL56" i="4"/>
  <c r="AM56" i="4" s="1"/>
  <c r="AL55" i="4"/>
  <c r="AM55" i="4" s="1"/>
  <c r="AL54" i="4"/>
  <c r="AM54" i="4" s="1"/>
  <c r="AL53" i="4"/>
  <c r="AM53" i="4" s="1"/>
  <c r="AL52" i="4"/>
  <c r="AM52" i="4" s="1"/>
  <c r="AL51" i="4"/>
  <c r="AM51" i="4" s="1"/>
  <c r="AL50" i="4"/>
  <c r="AM50" i="4" s="1"/>
  <c r="AL49" i="4"/>
  <c r="AM49" i="4" s="1"/>
  <c r="AL48" i="4"/>
  <c r="AM48" i="4" s="1"/>
  <c r="AL47" i="4"/>
  <c r="AM47" i="4" s="1"/>
  <c r="AL46" i="4"/>
  <c r="AM46" i="4" s="1"/>
  <c r="AL45" i="4"/>
  <c r="AM45" i="4" s="1"/>
  <c r="AL44" i="4"/>
  <c r="AM44" i="4" s="1"/>
  <c r="AL43" i="4"/>
  <c r="AM43" i="4" s="1"/>
  <c r="AL42" i="4"/>
  <c r="AM42" i="4" s="1"/>
  <c r="AL41" i="4"/>
  <c r="AM41" i="4" s="1"/>
  <c r="AL40" i="4"/>
  <c r="AM40" i="4" s="1"/>
  <c r="AL39" i="4"/>
  <c r="AM39" i="4" s="1"/>
  <c r="AL38" i="4"/>
  <c r="AM38" i="4" s="1"/>
  <c r="AL37" i="4"/>
  <c r="AM37" i="4" s="1"/>
  <c r="AL36" i="4"/>
  <c r="AM36" i="4" s="1"/>
  <c r="AL35" i="4"/>
  <c r="AM35" i="4" s="1"/>
  <c r="AL34" i="4"/>
  <c r="AM34" i="4" s="1"/>
  <c r="AL33" i="4"/>
  <c r="AM33" i="4" s="1"/>
  <c r="AL32" i="4"/>
  <c r="AM32" i="4" s="1"/>
  <c r="AL31" i="4"/>
  <c r="AM31" i="4" s="1"/>
  <c r="AL30" i="4"/>
  <c r="AM30" i="4" s="1"/>
  <c r="AL29" i="4"/>
  <c r="AM29" i="4" s="1"/>
  <c r="AL28" i="4"/>
  <c r="AM28" i="4" s="1"/>
  <c r="AL27" i="4"/>
  <c r="AM27" i="4" s="1"/>
  <c r="AL26" i="4"/>
  <c r="AM26" i="4" s="1"/>
  <c r="AL25" i="4"/>
  <c r="AM25" i="4" s="1"/>
  <c r="AL24" i="4"/>
  <c r="AM24" i="4" s="1"/>
  <c r="AL23" i="4"/>
  <c r="AM23" i="4" s="1"/>
  <c r="AL22" i="4"/>
  <c r="AM22" i="4" s="1"/>
  <c r="AL21" i="4"/>
  <c r="AM21" i="4" s="1"/>
  <c r="AN21" i="4" s="1"/>
  <c r="AM20" i="4"/>
  <c r="AN20" i="4" s="1"/>
  <c r="AL20" i="4"/>
  <c r="AL19" i="4"/>
  <c r="AM19" i="4" s="1"/>
  <c r="AL18" i="4"/>
  <c r="AM18" i="4" s="1"/>
  <c r="AL17" i="4"/>
  <c r="AM17" i="4" s="1"/>
  <c r="AM16" i="4"/>
  <c r="AL16" i="4"/>
  <c r="AL15" i="4"/>
  <c r="AM15" i="4" s="1"/>
  <c r="AL14" i="4"/>
  <c r="AM14" i="4" s="1"/>
  <c r="AL13" i="4"/>
  <c r="AM13" i="4" s="1"/>
  <c r="AM12" i="4"/>
  <c r="AL12" i="4"/>
  <c r="AL11" i="4"/>
  <c r="AM11" i="4" s="1"/>
  <c r="AL10" i="4"/>
  <c r="AM10" i="4" s="1"/>
  <c r="AL9" i="4"/>
  <c r="AM9" i="4" s="1"/>
  <c r="AM8" i="4"/>
  <c r="AL8" i="4"/>
  <c r="AL7" i="4"/>
  <c r="AM7" i="4" s="1"/>
  <c r="AL6" i="4"/>
  <c r="AM6" i="4" s="1"/>
  <c r="AN122" i="4" l="1"/>
  <c r="AN191" i="4"/>
  <c r="AN207" i="4"/>
  <c r="AN139" i="4"/>
  <c r="AN190" i="4"/>
  <c r="AN24" i="4"/>
  <c r="R11" i="1"/>
  <c r="T11" i="1"/>
  <c r="U11" i="1"/>
  <c r="R9" i="1"/>
  <c r="S9" i="1"/>
  <c r="T9" i="1"/>
  <c r="U9" i="1"/>
  <c r="Q10" i="1"/>
  <c r="Q11" i="1"/>
  <c r="Q19" i="1"/>
  <c r="Q28" i="1"/>
  <c r="Q33" i="1"/>
  <c r="L11" i="1"/>
  <c r="K10" i="1"/>
  <c r="U10" i="1" s="1"/>
  <c r="U17" i="1"/>
  <c r="K19" i="1"/>
  <c r="U19" i="1" s="1"/>
  <c r="K26" i="1"/>
  <c r="U26" i="1" s="1"/>
  <c r="K28" i="1"/>
  <c r="U28" i="1" s="1"/>
  <c r="U33" i="1"/>
  <c r="J10" i="1"/>
  <c r="T10" i="1" s="1"/>
  <c r="T17" i="1"/>
  <c r="J19" i="1"/>
  <c r="T19" i="1" s="1"/>
  <c r="J26" i="1"/>
  <c r="T26" i="1" s="1"/>
  <c r="J28" i="1"/>
  <c r="T28" i="1" s="1"/>
  <c r="T33" i="1"/>
  <c r="I26" i="1"/>
  <c r="S26" i="1" s="1"/>
  <c r="I28" i="1"/>
  <c r="S28" i="1" s="1"/>
  <c r="S33" i="1"/>
  <c r="I10" i="1"/>
  <c r="S10" i="1" s="1"/>
  <c r="S17" i="1"/>
  <c r="I19" i="1"/>
  <c r="S19" i="1" s="1"/>
  <c r="H10" i="1"/>
  <c r="R10" i="1" s="1"/>
  <c r="R12" i="1"/>
  <c r="R17" i="1"/>
  <c r="H19" i="1"/>
  <c r="R19" i="1" s="1"/>
  <c r="R25" i="1"/>
  <c r="H26" i="1"/>
  <c r="R26" i="1" s="1"/>
  <c r="H28" i="1"/>
  <c r="R28" i="1" s="1"/>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O5" i="2"/>
  <c r="O6" i="2" s="1"/>
  <c r="O7" i="2" s="1"/>
  <c r="O8" i="2" s="1"/>
  <c r="O9" i="2" s="1"/>
  <c r="O10" i="2" s="1"/>
  <c r="O11" i="2" s="1"/>
  <c r="O12" i="2" s="1"/>
  <c r="O13" i="2" s="1"/>
  <c r="O14" i="2" s="1"/>
  <c r="O15" i="2" s="1"/>
  <c r="O16" i="2" s="1"/>
  <c r="O17" i="2" s="1"/>
  <c r="O18" i="2" s="1"/>
  <c r="O19" i="2" s="1"/>
  <c r="O20" i="2" s="1"/>
  <c r="O21" i="2" s="1"/>
  <c r="O22" i="2" s="1"/>
  <c r="O23" i="2" s="1"/>
  <c r="O24" i="2" s="1"/>
  <c r="H5" i="2"/>
  <c r="H4" i="2"/>
  <c r="H3" i="2"/>
  <c r="V33" i="1" l="1"/>
  <c r="W33" i="1" s="1"/>
  <c r="V34" i="1"/>
  <c r="W34" i="1" s="1"/>
  <c r="V35" i="1"/>
  <c r="W35" i="1" s="1"/>
  <c r="W17" i="1"/>
  <c r="W10" i="1"/>
  <c r="W28" i="1"/>
  <c r="W25" i="1"/>
  <c r="W12" i="1"/>
  <c r="W9" i="1"/>
  <c r="W11" i="1"/>
  <c r="W19" i="1"/>
  <c r="L33" i="1"/>
  <c r="L28" i="1"/>
  <c r="L25" i="1"/>
  <c r="L9" i="1"/>
  <c r="L10" i="1"/>
  <c r="L12" i="1"/>
  <c r="L17" i="1"/>
  <c r="L19" i="1"/>
  <c r="BF17" i="1" l="1"/>
  <c r="DB17" i="1" s="1"/>
  <c r="EV17" i="1" s="1"/>
  <c r="BN17" i="1"/>
  <c r="DJ17" i="1" s="1"/>
  <c r="FD17" i="1" s="1"/>
  <c r="BK17" i="1"/>
  <c r="DG17" i="1" s="1"/>
  <c r="FA17" i="1" s="1"/>
  <c r="BL17" i="1"/>
  <c r="DH17" i="1" s="1"/>
  <c r="FB17" i="1" s="1"/>
  <c r="AY17" i="1"/>
  <c r="CU17" i="1" s="1"/>
  <c r="EO17" i="1" s="1"/>
  <c r="BG17" i="1"/>
  <c r="DC17" i="1" s="1"/>
  <c r="EW17" i="1" s="1"/>
  <c r="BO17" i="1"/>
  <c r="DK17" i="1" s="1"/>
  <c r="FE17" i="1" s="1"/>
  <c r="BC17" i="1"/>
  <c r="CY17" i="1" s="1"/>
  <c r="ES17" i="1" s="1"/>
  <c r="AZ17" i="1"/>
  <c r="CV17" i="1" s="1"/>
  <c r="EP17" i="1" s="1"/>
  <c r="BH17" i="1"/>
  <c r="DD17" i="1" s="1"/>
  <c r="EX17" i="1" s="1"/>
  <c r="BP17" i="1"/>
  <c r="DL17" i="1" s="1"/>
  <c r="FF17" i="1" s="1"/>
  <c r="BD17" i="1"/>
  <c r="CZ17" i="1" s="1"/>
  <c r="ET17" i="1" s="1"/>
  <c r="CW17" i="1"/>
  <c r="EQ17" i="1" s="1"/>
  <c r="BI17" i="1"/>
  <c r="DE17" i="1" s="1"/>
  <c r="EY17" i="1" s="1"/>
  <c r="BQ17" i="1"/>
  <c r="DM17" i="1" s="1"/>
  <c r="FG17" i="1" s="1"/>
  <c r="BB17" i="1"/>
  <c r="CX17" i="1" s="1"/>
  <c r="ER17" i="1" s="1"/>
  <c r="BJ17" i="1"/>
  <c r="DF17" i="1" s="1"/>
  <c r="EZ17" i="1" s="1"/>
  <c r="BR17" i="1"/>
  <c r="DN17" i="1" s="1"/>
  <c r="FH17" i="1" s="1"/>
  <c r="BE17" i="1"/>
  <c r="DA17" i="1" s="1"/>
  <c r="EU17" i="1" s="1"/>
  <c r="BM17" i="1"/>
  <c r="DI17" i="1" s="1"/>
  <c r="FC17" i="1" s="1"/>
  <c r="BB25" i="1"/>
  <c r="CX25" i="1" s="1"/>
  <c r="ER25" i="1" s="1"/>
  <c r="BJ25" i="1"/>
  <c r="DF25" i="1" s="1"/>
  <c r="EZ25" i="1" s="1"/>
  <c r="BR25" i="1"/>
  <c r="DN25" i="1" s="1"/>
  <c r="FH25" i="1" s="1"/>
  <c r="BC25" i="1"/>
  <c r="CY25" i="1" s="1"/>
  <c r="ES25" i="1" s="1"/>
  <c r="BK25" i="1"/>
  <c r="DG25" i="1" s="1"/>
  <c r="FA25" i="1" s="1"/>
  <c r="DK25" i="1"/>
  <c r="FE25" i="1" s="1"/>
  <c r="AZ25" i="1"/>
  <c r="CV25" i="1" s="1"/>
  <c r="EP25" i="1" s="1"/>
  <c r="BD25" i="1"/>
  <c r="CZ25" i="1" s="1"/>
  <c r="ET25" i="1" s="1"/>
  <c r="BL25" i="1"/>
  <c r="DH25" i="1" s="1"/>
  <c r="FB25" i="1" s="1"/>
  <c r="BE25" i="1"/>
  <c r="DA25" i="1" s="1"/>
  <c r="EU25" i="1" s="1"/>
  <c r="BM25" i="1"/>
  <c r="DI25" i="1" s="1"/>
  <c r="FC25" i="1" s="1"/>
  <c r="BG25" i="1"/>
  <c r="DC25" i="1" s="1"/>
  <c r="EW25" i="1" s="1"/>
  <c r="BF25" i="1"/>
  <c r="DB25" i="1" s="1"/>
  <c r="EV25" i="1" s="1"/>
  <c r="BN25" i="1"/>
  <c r="DJ25" i="1" s="1"/>
  <c r="FD25" i="1" s="1"/>
  <c r="BP25" i="1"/>
  <c r="DL25" i="1" s="1"/>
  <c r="FF25" i="1" s="1"/>
  <c r="BA25" i="1"/>
  <c r="CW25" i="1" s="1"/>
  <c r="EQ25" i="1" s="1"/>
  <c r="BI25" i="1"/>
  <c r="DE25" i="1" s="1"/>
  <c r="EY25" i="1" s="1"/>
  <c r="BQ25" i="1"/>
  <c r="DM25" i="1" s="1"/>
  <c r="FG25" i="1" s="1"/>
  <c r="AY25" i="1"/>
  <c r="CU25" i="1" s="1"/>
  <c r="EO25" i="1" s="1"/>
  <c r="BH25" i="1"/>
  <c r="DD25" i="1" s="1"/>
  <c r="EX25" i="1" s="1"/>
  <c r="BF9" i="1"/>
  <c r="DB9" i="1" s="1"/>
  <c r="EV9" i="1" s="1"/>
  <c r="BN9" i="1"/>
  <c r="DJ9" i="1" s="1"/>
  <c r="FD9" i="1" s="1"/>
  <c r="BC9" i="1"/>
  <c r="CY9" i="1" s="1"/>
  <c r="ES9" i="1" s="1"/>
  <c r="DH9" i="1"/>
  <c r="FB9" i="1" s="1"/>
  <c r="AY9" i="1"/>
  <c r="CU9" i="1" s="1"/>
  <c r="EO9" i="1" s="1"/>
  <c r="BG9" i="1"/>
  <c r="DC9" i="1" s="1"/>
  <c r="EW9" i="1" s="1"/>
  <c r="BO9" i="1"/>
  <c r="DK9" i="1" s="1"/>
  <c r="FE9" i="1" s="1"/>
  <c r="BK9" i="1"/>
  <c r="DG9" i="1" s="1"/>
  <c r="FA9" i="1" s="1"/>
  <c r="BD9" i="1"/>
  <c r="CZ9" i="1" s="1"/>
  <c r="ET9" i="1" s="1"/>
  <c r="AZ9" i="1"/>
  <c r="CV9" i="1" s="1"/>
  <c r="EP9" i="1" s="1"/>
  <c r="BH9" i="1"/>
  <c r="DD9" i="1" s="1"/>
  <c r="EX9" i="1" s="1"/>
  <c r="BP9" i="1"/>
  <c r="DL9" i="1" s="1"/>
  <c r="FF9" i="1" s="1"/>
  <c r="BA9" i="1"/>
  <c r="CW9" i="1" s="1"/>
  <c r="EQ9" i="1" s="1"/>
  <c r="BI9" i="1"/>
  <c r="DE9" i="1" s="1"/>
  <c r="EY9" i="1" s="1"/>
  <c r="BQ9" i="1"/>
  <c r="DM9" i="1" s="1"/>
  <c r="FG9" i="1" s="1"/>
  <c r="BB9" i="1"/>
  <c r="CX9" i="1" s="1"/>
  <c r="ER9" i="1" s="1"/>
  <c r="DF9" i="1"/>
  <c r="EZ9" i="1" s="1"/>
  <c r="BR9" i="1"/>
  <c r="DN9" i="1" s="1"/>
  <c r="FH9" i="1" s="1"/>
  <c r="BE9" i="1"/>
  <c r="DA9" i="1" s="1"/>
  <c r="EU9" i="1" s="1"/>
  <c r="DI9" i="1"/>
  <c r="FC9" i="1" s="1"/>
  <c r="BF19" i="1"/>
  <c r="DB19" i="1" s="1"/>
  <c r="EV19" i="1" s="1"/>
  <c r="BN19" i="1"/>
  <c r="DJ19" i="1" s="1"/>
  <c r="FD19" i="1" s="1"/>
  <c r="AY19" i="1"/>
  <c r="CU19" i="1" s="1"/>
  <c r="EO19" i="1" s="1"/>
  <c r="BG19" i="1"/>
  <c r="DC19" i="1" s="1"/>
  <c r="EW19" i="1" s="1"/>
  <c r="BO19" i="1"/>
  <c r="DK19" i="1" s="1"/>
  <c r="FE19" i="1" s="1"/>
  <c r="AZ19" i="1"/>
  <c r="CV19" i="1" s="1"/>
  <c r="EP19" i="1" s="1"/>
  <c r="BH19" i="1"/>
  <c r="DD19" i="1" s="1"/>
  <c r="EX19" i="1" s="1"/>
  <c r="BP19" i="1"/>
  <c r="DL19" i="1" s="1"/>
  <c r="FF19" i="1" s="1"/>
  <c r="BA19" i="1"/>
  <c r="CW19" i="1" s="1"/>
  <c r="EQ19" i="1" s="1"/>
  <c r="BI19" i="1"/>
  <c r="DE19" i="1" s="1"/>
  <c r="EY19" i="1" s="1"/>
  <c r="BQ19" i="1"/>
  <c r="DM19" i="1" s="1"/>
  <c r="FG19" i="1" s="1"/>
  <c r="CX19" i="1"/>
  <c r="ER19" i="1" s="1"/>
  <c r="DF19" i="1"/>
  <c r="EZ19" i="1" s="1"/>
  <c r="BR19" i="1"/>
  <c r="DN19" i="1" s="1"/>
  <c r="FH19" i="1" s="1"/>
  <c r="BE19" i="1"/>
  <c r="DA19" i="1" s="1"/>
  <c r="EU19" i="1" s="1"/>
  <c r="BM19" i="1"/>
  <c r="DI19" i="1" s="1"/>
  <c r="FC19" i="1" s="1"/>
  <c r="BC19" i="1"/>
  <c r="CY19" i="1" s="1"/>
  <c r="ES19" i="1" s="1"/>
  <c r="BD19" i="1"/>
  <c r="CZ19" i="1" s="1"/>
  <c r="ET19" i="1" s="1"/>
  <c r="BK19" i="1"/>
  <c r="DG19" i="1" s="1"/>
  <c r="FA19" i="1" s="1"/>
  <c r="BL19" i="1"/>
  <c r="DH19" i="1" s="1"/>
  <c r="FB19" i="1" s="1"/>
  <c r="BB28" i="1"/>
  <c r="CX28" i="1" s="1"/>
  <c r="ER28" i="1" s="1"/>
  <c r="BJ28" i="1"/>
  <c r="DF28" i="1" s="1"/>
  <c r="EZ28" i="1" s="1"/>
  <c r="BR28" i="1"/>
  <c r="DN28" i="1" s="1"/>
  <c r="FH28" i="1" s="1"/>
  <c r="BC28" i="1"/>
  <c r="CY28" i="1" s="1"/>
  <c r="ES28" i="1" s="1"/>
  <c r="BK28" i="1"/>
  <c r="DG28" i="1" s="1"/>
  <c r="FA28" i="1" s="1"/>
  <c r="BD28" i="1"/>
  <c r="CZ28" i="1" s="1"/>
  <c r="ET28" i="1" s="1"/>
  <c r="BL28" i="1"/>
  <c r="DH28" i="1" s="1"/>
  <c r="FB28" i="1" s="1"/>
  <c r="BE28" i="1"/>
  <c r="DA28" i="1" s="1"/>
  <c r="EU28" i="1" s="1"/>
  <c r="BM28" i="1"/>
  <c r="DI28" i="1" s="1"/>
  <c r="FC28" i="1" s="1"/>
  <c r="BF28" i="1"/>
  <c r="DB28" i="1" s="1"/>
  <c r="EV28" i="1" s="1"/>
  <c r="BN28" i="1"/>
  <c r="DJ28" i="1" s="1"/>
  <c r="FD28" i="1" s="1"/>
  <c r="BA28" i="1"/>
  <c r="CW28" i="1" s="1"/>
  <c r="EQ28" i="1" s="1"/>
  <c r="BI28" i="1"/>
  <c r="DE28" i="1" s="1"/>
  <c r="EY28" i="1" s="1"/>
  <c r="BQ28" i="1"/>
  <c r="DM28" i="1" s="1"/>
  <c r="FG28" i="1" s="1"/>
  <c r="AY28" i="1"/>
  <c r="CU28" i="1" s="1"/>
  <c r="EO28" i="1" s="1"/>
  <c r="BP28" i="1"/>
  <c r="DL28" i="1" s="1"/>
  <c r="FF28" i="1" s="1"/>
  <c r="AZ28" i="1"/>
  <c r="CV28" i="1" s="1"/>
  <c r="EP28" i="1" s="1"/>
  <c r="BG28" i="1"/>
  <c r="DC28" i="1" s="1"/>
  <c r="EW28" i="1" s="1"/>
  <c r="BO28" i="1"/>
  <c r="DK28" i="1" s="1"/>
  <c r="FE28" i="1" s="1"/>
  <c r="BH28" i="1"/>
  <c r="DD28" i="1" s="1"/>
  <c r="EX28" i="1" s="1"/>
  <c r="BB10" i="1"/>
  <c r="CX10" i="1" s="1"/>
  <c r="ER10" i="1" s="1"/>
  <c r="DF10" i="1"/>
  <c r="EZ10" i="1" s="1"/>
  <c r="BR10" i="1"/>
  <c r="DN10" i="1" s="1"/>
  <c r="FH10" i="1" s="1"/>
  <c r="BC10" i="1"/>
  <c r="CY10" i="1" s="1"/>
  <c r="ES10" i="1" s="1"/>
  <c r="BK10" i="1"/>
  <c r="DG10" i="1" s="1"/>
  <c r="FA10" i="1" s="1"/>
  <c r="BD10" i="1"/>
  <c r="CZ10" i="1" s="1"/>
  <c r="ET10" i="1" s="1"/>
  <c r="DH10" i="1"/>
  <c r="FB10" i="1" s="1"/>
  <c r="BE10" i="1"/>
  <c r="DA10" i="1" s="1"/>
  <c r="EU10" i="1" s="1"/>
  <c r="DI10" i="1"/>
  <c r="FC10" i="1" s="1"/>
  <c r="BF10" i="1"/>
  <c r="DB10" i="1" s="1"/>
  <c r="EV10" i="1" s="1"/>
  <c r="BN10" i="1"/>
  <c r="DJ10" i="1" s="1"/>
  <c r="FD10" i="1" s="1"/>
  <c r="BA10" i="1"/>
  <c r="CW10" i="1" s="1"/>
  <c r="EQ10" i="1" s="1"/>
  <c r="BI10" i="1"/>
  <c r="DE10" i="1" s="1"/>
  <c r="EY10" i="1" s="1"/>
  <c r="BQ10" i="1"/>
  <c r="DM10" i="1" s="1"/>
  <c r="FG10" i="1" s="1"/>
  <c r="BO10" i="1"/>
  <c r="DK10" i="1" s="1"/>
  <c r="FE10" i="1" s="1"/>
  <c r="AY10" i="1"/>
  <c r="CU10" i="1" s="1"/>
  <c r="EO10" i="1" s="1"/>
  <c r="AZ10" i="1"/>
  <c r="CV10" i="1" s="1"/>
  <c r="EP10" i="1" s="1"/>
  <c r="BP10" i="1"/>
  <c r="DL10" i="1" s="1"/>
  <c r="FF10" i="1" s="1"/>
  <c r="BG10" i="1"/>
  <c r="DC10" i="1" s="1"/>
  <c r="EW10" i="1" s="1"/>
  <c r="BH10" i="1"/>
  <c r="DD10" i="1" s="1"/>
  <c r="EX10" i="1" s="1"/>
  <c r="BF35" i="1"/>
  <c r="DB35" i="1" s="1"/>
  <c r="EV35" i="1" s="1"/>
  <c r="BN35" i="1"/>
  <c r="DJ35" i="1" s="1"/>
  <c r="FD35" i="1" s="1"/>
  <c r="AY35" i="1"/>
  <c r="CU35" i="1" s="1"/>
  <c r="EO35" i="1" s="1"/>
  <c r="BG35" i="1"/>
  <c r="DC35" i="1" s="1"/>
  <c r="EW35" i="1" s="1"/>
  <c r="BO35" i="1"/>
  <c r="DK35" i="1" s="1"/>
  <c r="FE35" i="1" s="1"/>
  <c r="AZ35" i="1"/>
  <c r="CV35" i="1" s="1"/>
  <c r="EP35" i="1" s="1"/>
  <c r="BH35" i="1"/>
  <c r="DD35" i="1" s="1"/>
  <c r="EX35" i="1" s="1"/>
  <c r="DL35" i="1"/>
  <c r="FF35" i="1" s="1"/>
  <c r="BA35" i="1"/>
  <c r="CW35" i="1" s="1"/>
  <c r="EQ35" i="1" s="1"/>
  <c r="BI35" i="1"/>
  <c r="DE35" i="1" s="1"/>
  <c r="EY35" i="1" s="1"/>
  <c r="BQ35" i="1"/>
  <c r="DM35" i="1" s="1"/>
  <c r="FG35" i="1" s="1"/>
  <c r="BB35" i="1"/>
  <c r="CX35" i="1" s="1"/>
  <c r="ER35" i="1" s="1"/>
  <c r="BJ35" i="1"/>
  <c r="DF35" i="1" s="1"/>
  <c r="EZ35" i="1" s="1"/>
  <c r="BR35" i="1"/>
  <c r="DN35" i="1" s="1"/>
  <c r="FH35" i="1" s="1"/>
  <c r="BE35" i="1"/>
  <c r="DA35" i="1" s="1"/>
  <c r="EU35" i="1" s="1"/>
  <c r="BM35" i="1"/>
  <c r="DI35" i="1" s="1"/>
  <c r="FC35" i="1" s="1"/>
  <c r="BD35" i="1"/>
  <c r="CZ35" i="1" s="1"/>
  <c r="ET35" i="1" s="1"/>
  <c r="BK35" i="1"/>
  <c r="DG35" i="1" s="1"/>
  <c r="FA35" i="1" s="1"/>
  <c r="BC35" i="1"/>
  <c r="CY35" i="1" s="1"/>
  <c r="ES35" i="1" s="1"/>
  <c r="BL35" i="1"/>
  <c r="DH35" i="1" s="1"/>
  <c r="FB35" i="1" s="1"/>
  <c r="BB34" i="1"/>
  <c r="CX34" i="1" s="1"/>
  <c r="ER34" i="1" s="1"/>
  <c r="BJ34" i="1"/>
  <c r="DF34" i="1" s="1"/>
  <c r="EZ34" i="1" s="1"/>
  <c r="BR34" i="1"/>
  <c r="DN34" i="1" s="1"/>
  <c r="FH34" i="1" s="1"/>
  <c r="BC34" i="1"/>
  <c r="CY34" i="1" s="1"/>
  <c r="ES34" i="1" s="1"/>
  <c r="BK34" i="1"/>
  <c r="DG34" i="1" s="1"/>
  <c r="FA34" i="1" s="1"/>
  <c r="BD34" i="1"/>
  <c r="CZ34" i="1" s="1"/>
  <c r="ET34" i="1" s="1"/>
  <c r="BL34" i="1"/>
  <c r="DH34" i="1" s="1"/>
  <c r="FB34" i="1" s="1"/>
  <c r="BE34" i="1"/>
  <c r="DA34" i="1" s="1"/>
  <c r="EU34" i="1" s="1"/>
  <c r="BM34" i="1"/>
  <c r="DI34" i="1" s="1"/>
  <c r="FC34" i="1" s="1"/>
  <c r="BF34" i="1"/>
  <c r="DB34" i="1" s="1"/>
  <c r="EV34" i="1" s="1"/>
  <c r="BN34" i="1"/>
  <c r="DJ34" i="1" s="1"/>
  <c r="FD34" i="1" s="1"/>
  <c r="BA34" i="1"/>
  <c r="CW34" i="1" s="1"/>
  <c r="EQ34" i="1" s="1"/>
  <c r="BI34" i="1"/>
  <c r="DE34" i="1" s="1"/>
  <c r="EY34" i="1" s="1"/>
  <c r="BQ34" i="1"/>
  <c r="DM34" i="1" s="1"/>
  <c r="FG34" i="1" s="1"/>
  <c r="BG34" i="1"/>
  <c r="DC34" i="1" s="1"/>
  <c r="EW34" i="1" s="1"/>
  <c r="BH34" i="1"/>
  <c r="DD34" i="1" s="1"/>
  <c r="EX34" i="1" s="1"/>
  <c r="BO34" i="1"/>
  <c r="DK34" i="1" s="1"/>
  <c r="FE34" i="1" s="1"/>
  <c r="CU34" i="1"/>
  <c r="EO34" i="1" s="1"/>
  <c r="BP34" i="1"/>
  <c r="DL34" i="1" s="1"/>
  <c r="FF34" i="1" s="1"/>
  <c r="AZ34" i="1"/>
  <c r="CV34" i="1" s="1"/>
  <c r="EP34" i="1" s="1"/>
  <c r="BF33" i="1"/>
  <c r="DB33" i="1" s="1"/>
  <c r="EV33" i="1" s="1"/>
  <c r="BN33" i="1"/>
  <c r="DJ33" i="1" s="1"/>
  <c r="FD33" i="1" s="1"/>
  <c r="AY33" i="1"/>
  <c r="CU33" i="1" s="1"/>
  <c r="EO33" i="1" s="1"/>
  <c r="BG33" i="1"/>
  <c r="DC33" i="1" s="1"/>
  <c r="EW33" i="1" s="1"/>
  <c r="BO33" i="1"/>
  <c r="DK33" i="1" s="1"/>
  <c r="FE33" i="1" s="1"/>
  <c r="AZ33" i="1"/>
  <c r="CV33" i="1" s="1"/>
  <c r="EP33" i="1" s="1"/>
  <c r="BH33" i="1"/>
  <c r="DD33" i="1" s="1"/>
  <c r="EX33" i="1" s="1"/>
  <c r="BP33" i="1"/>
  <c r="DL33" i="1" s="1"/>
  <c r="FF33" i="1" s="1"/>
  <c r="BA33" i="1"/>
  <c r="CW33" i="1" s="1"/>
  <c r="EQ33" i="1" s="1"/>
  <c r="BI33" i="1"/>
  <c r="DE33" i="1" s="1"/>
  <c r="EY33" i="1" s="1"/>
  <c r="BQ33" i="1"/>
  <c r="DM33" i="1" s="1"/>
  <c r="FG33" i="1" s="1"/>
  <c r="BB33" i="1"/>
  <c r="CX33" i="1" s="1"/>
  <c r="ER33" i="1" s="1"/>
  <c r="BJ33" i="1"/>
  <c r="DF33" i="1" s="1"/>
  <c r="EZ33" i="1" s="1"/>
  <c r="BR33" i="1"/>
  <c r="DN33" i="1" s="1"/>
  <c r="FH33" i="1" s="1"/>
  <c r="BE33" i="1"/>
  <c r="DA33" i="1" s="1"/>
  <c r="EU33" i="1" s="1"/>
  <c r="BM33" i="1"/>
  <c r="DI33" i="1" s="1"/>
  <c r="FC33" i="1" s="1"/>
  <c r="BK33" i="1"/>
  <c r="DG33" i="1" s="1"/>
  <c r="FA33" i="1" s="1"/>
  <c r="BL33" i="1"/>
  <c r="DH33" i="1" s="1"/>
  <c r="FB33" i="1" s="1"/>
  <c r="BC33" i="1"/>
  <c r="CY33" i="1" s="1"/>
  <c r="ES33" i="1" s="1"/>
  <c r="BD33" i="1"/>
  <c r="CZ33" i="1" s="1"/>
  <c r="ET33" i="1" s="1"/>
  <c r="BC12" i="1"/>
  <c r="CY12" i="1" s="1"/>
  <c r="ES12" i="1" s="1"/>
  <c r="DG12" i="1"/>
  <c r="FA12" i="1" s="1"/>
  <c r="BI12" i="1"/>
  <c r="DE12" i="1" s="1"/>
  <c r="EY12" i="1" s="1"/>
  <c r="BD12" i="1"/>
  <c r="CZ12" i="1" s="1"/>
  <c r="ET12" i="1" s="1"/>
  <c r="BL12" i="1"/>
  <c r="DH12" i="1" s="1"/>
  <c r="FB12" i="1" s="1"/>
  <c r="BQ12" i="1"/>
  <c r="DM12" i="1" s="1"/>
  <c r="FG12" i="1" s="1"/>
  <c r="BE12" i="1"/>
  <c r="DA12" i="1" s="1"/>
  <c r="EU12" i="1" s="1"/>
  <c r="DI12" i="1"/>
  <c r="FC12" i="1" s="1"/>
  <c r="BF12" i="1"/>
  <c r="DB12" i="1" s="1"/>
  <c r="EV12" i="1" s="1"/>
  <c r="DJ12" i="1"/>
  <c r="FD12" i="1" s="1"/>
  <c r="AY12" i="1"/>
  <c r="CU12" i="1" s="1"/>
  <c r="EO12" i="1" s="1"/>
  <c r="BG12" i="1"/>
  <c r="DC12" i="1" s="1"/>
  <c r="EW12" i="1" s="1"/>
  <c r="BO12" i="1"/>
  <c r="DK12" i="1" s="1"/>
  <c r="FE12" i="1" s="1"/>
  <c r="BA12" i="1"/>
  <c r="CW12" i="1" s="1"/>
  <c r="AZ12" i="1"/>
  <c r="CV12" i="1" s="1"/>
  <c r="EP12" i="1" s="1"/>
  <c r="BH12" i="1"/>
  <c r="DD12" i="1" s="1"/>
  <c r="EX12" i="1" s="1"/>
  <c r="BP12" i="1"/>
  <c r="DL12" i="1" s="1"/>
  <c r="FF12" i="1" s="1"/>
  <c r="BB12" i="1"/>
  <c r="CX12" i="1" s="1"/>
  <c r="ER12" i="1" s="1"/>
  <c r="DF12" i="1"/>
  <c r="EZ12" i="1" s="1"/>
  <c r="DN12" i="1"/>
  <c r="FH12" i="1" s="1"/>
  <c r="AY11" i="1"/>
  <c r="CU11" i="1" s="1"/>
  <c r="EO11" i="1" s="1"/>
  <c r="BG11" i="1"/>
  <c r="DC11" i="1" s="1"/>
  <c r="EW11" i="1" s="1"/>
  <c r="BO11" i="1"/>
  <c r="DK11" i="1" s="1"/>
  <c r="FE11" i="1" s="1"/>
  <c r="DJ11" i="1"/>
  <c r="FD11" i="1" s="1"/>
  <c r="AZ11" i="1"/>
  <c r="CV11" i="1" s="1"/>
  <c r="EP11" i="1" s="1"/>
  <c r="BH11" i="1"/>
  <c r="DD11" i="1" s="1"/>
  <c r="EX11" i="1" s="1"/>
  <c r="BP11" i="1"/>
  <c r="DL11" i="1" s="1"/>
  <c r="FF11" i="1" s="1"/>
  <c r="BA11" i="1"/>
  <c r="CW11" i="1" s="1"/>
  <c r="EQ11" i="1" s="1"/>
  <c r="BI11" i="1"/>
  <c r="DE11" i="1" s="1"/>
  <c r="EY11" i="1" s="1"/>
  <c r="BQ11" i="1"/>
  <c r="DM11" i="1" s="1"/>
  <c r="FG11" i="1" s="1"/>
  <c r="BB11" i="1"/>
  <c r="CX11" i="1" s="1"/>
  <c r="ER11" i="1" s="1"/>
  <c r="BJ11" i="1"/>
  <c r="DF11" i="1" s="1"/>
  <c r="EZ11" i="1" s="1"/>
  <c r="DN11" i="1"/>
  <c r="FH11" i="1" s="1"/>
  <c r="BC11" i="1"/>
  <c r="CY11" i="1" s="1"/>
  <c r="ES11" i="1" s="1"/>
  <c r="DG11" i="1"/>
  <c r="FA11" i="1" s="1"/>
  <c r="BD11" i="1"/>
  <c r="CZ11" i="1" s="1"/>
  <c r="ET11" i="1" s="1"/>
  <c r="DH11" i="1"/>
  <c r="FB11" i="1" s="1"/>
  <c r="BF11" i="1"/>
  <c r="DB11" i="1" s="1"/>
  <c r="EV11" i="1" s="1"/>
  <c r="BE11" i="1"/>
  <c r="DA11" i="1" s="1"/>
  <c r="EU11" i="1" s="1"/>
  <c r="DI11" i="1"/>
  <c r="FC11" i="1" s="1"/>
  <c r="AX35" i="1"/>
  <c r="AX34" i="1"/>
  <c r="AX25" i="1"/>
  <c r="AX9" i="1"/>
  <c r="AX12" i="1"/>
  <c r="AX11" i="1"/>
  <c r="AX17" i="1"/>
  <c r="AX19" i="1"/>
  <c r="AX10" i="1"/>
  <c r="BS11" i="1" l="1"/>
  <c r="BT11" i="1" s="1"/>
  <c r="CT9" i="1"/>
  <c r="BS9" i="1"/>
  <c r="BT9" i="1" s="1"/>
  <c r="CT25" i="1"/>
  <c r="DO25" i="1" s="1"/>
  <c r="FN25" i="1" s="1"/>
  <c r="BS25" i="1"/>
  <c r="BT25" i="1" s="1"/>
  <c r="BS17" i="1"/>
  <c r="BT17" i="1" s="1"/>
  <c r="BS33" i="1"/>
  <c r="BT33" i="1" s="1"/>
  <c r="BS10" i="1"/>
  <c r="BT10" i="1" s="1"/>
  <c r="BS19" i="1"/>
  <c r="BT19" i="1" s="1"/>
  <c r="BS28" i="1"/>
  <c r="BT28" i="1" s="1"/>
  <c r="BS34" i="1"/>
  <c r="BT34" i="1" s="1"/>
  <c r="BS35" i="1"/>
  <c r="BT35" i="1" s="1"/>
  <c r="EN9" i="1"/>
  <c r="DO9" i="1"/>
  <c r="EQ12" i="1"/>
  <c r="BS12" i="1"/>
  <c r="BT12" i="1" s="1"/>
  <c r="CT34" i="1"/>
  <c r="DO34" i="1" s="1"/>
  <c r="FN34" i="1" s="1"/>
  <c r="CT35" i="1"/>
  <c r="DO35" i="1" s="1"/>
  <c r="FN35" i="1" s="1"/>
  <c r="CT12" i="1"/>
  <c r="DO12" i="1" s="1"/>
  <c r="FN12" i="1" s="1"/>
  <c r="CT11" i="1"/>
  <c r="DO11" i="1" s="1"/>
  <c r="FN11" i="1" s="1"/>
  <c r="CT28" i="1"/>
  <c r="DO28" i="1" s="1"/>
  <c r="FN28" i="1" s="1"/>
  <c r="CT10" i="1"/>
  <c r="DO10" i="1" s="1"/>
  <c r="FN10" i="1" s="1"/>
  <c r="CT17" i="1"/>
  <c r="DO17" i="1" s="1"/>
  <c r="FN17" i="1" s="1"/>
  <c r="CT33" i="1"/>
  <c r="DO33" i="1" s="1"/>
  <c r="FN33" i="1" s="1"/>
  <c r="CT19" i="1"/>
  <c r="DO19" i="1" s="1"/>
  <c r="FN19" i="1" s="1"/>
  <c r="EN25" i="1" l="1"/>
  <c r="DO47" i="1"/>
  <c r="EN28" i="1"/>
  <c r="FI9" i="1"/>
  <c r="EN33" i="1"/>
  <c r="EN12" i="1"/>
  <c r="EN11" i="1"/>
  <c r="EN35" i="1"/>
  <c r="EN10" i="1"/>
  <c r="EN17" i="1"/>
  <c r="EN19" i="1"/>
  <c r="EN34" i="1"/>
  <c r="FI33" i="1" l="1"/>
  <c r="FI34" i="1"/>
  <c r="FI35" i="1"/>
  <c r="FI28" i="1"/>
  <c r="FI19" i="1"/>
  <c r="FI17" i="1"/>
  <c r="FI10" i="1"/>
  <c r="FI12" i="1"/>
  <c r="FI11" i="1"/>
  <c r="FI25" i="1"/>
  <c r="DP50" i="1"/>
  <c r="FO9" i="1"/>
  <c r="DP49" i="1"/>
  <c r="FJ49" i="1" l="1"/>
  <c r="FJ50" i="1"/>
  <c r="FO11" i="1"/>
  <c r="FO19" i="1"/>
  <c r="FO34" i="1"/>
  <c r="FO33" i="1"/>
  <c r="FO12" i="1"/>
  <c r="FO28" i="1"/>
  <c r="FO35" i="1"/>
  <c r="FO10" i="1"/>
  <c r="FO25" i="1"/>
  <c r="FO17" i="1"/>
  <c r="FI47" i="1"/>
  <c r="FP9" i="1"/>
  <c r="FP12" i="1" l="1"/>
  <c r="FX13" i="1" s="1"/>
  <c r="FQ12" i="1"/>
  <c r="FP17" i="1"/>
  <c r="FX14" i="1" s="1"/>
  <c r="FQ17" i="1"/>
  <c r="FP25" i="1"/>
  <c r="FX16" i="1" s="1"/>
  <c r="FQ25" i="1"/>
  <c r="FP19" i="1"/>
  <c r="FX15" i="1" s="1"/>
  <c r="FQ19" i="1"/>
  <c r="FP11" i="1"/>
  <c r="FX12" i="1" s="1"/>
  <c r="FQ11" i="1"/>
  <c r="FP35" i="1"/>
  <c r="FQ35" i="1"/>
  <c r="FP33" i="1"/>
  <c r="FQ33" i="1"/>
  <c r="FP28" i="1"/>
  <c r="FX19" i="1" s="1"/>
  <c r="FX22" i="1" s="1"/>
  <c r="FQ28" i="1"/>
  <c r="FP10" i="1"/>
  <c r="FX11" i="1" s="1"/>
  <c r="FQ10" i="1"/>
  <c r="FP34" i="1"/>
  <c r="FQ34" i="1"/>
  <c r="FX21" i="1" l="1"/>
  <c r="GA25" i="1" l="1"/>
  <c r="GC25" i="1" s="1"/>
  <c r="GA24" i="1" l="1"/>
  <c r="GC24" i="1" l="1"/>
  <c r="FY15" i="1" l="1"/>
  <c r="FY14" i="1"/>
  <c r="FY16" i="1"/>
  <c r="FY13" i="1"/>
  <c r="FY12" i="1"/>
  <c r="FY11" i="1"/>
  <c r="GC12" i="1" l="1"/>
  <c r="GA12" i="1"/>
  <c r="GA13" i="1"/>
  <c r="GC13" i="1"/>
  <c r="GC16" i="1"/>
  <c r="GA16" i="1"/>
  <c r="GA14" i="1"/>
  <c r="GC14" i="1"/>
  <c r="GC11" i="1"/>
  <c r="GA11" i="1"/>
  <c r="FY22" i="1"/>
  <c r="FY27" i="1"/>
  <c r="GA15" i="1"/>
  <c r="GC15" i="1"/>
  <c r="GA22" i="1" l="1"/>
  <c r="GA27" i="1"/>
  <c r="GA29" i="1" s="1"/>
  <c r="GC22" i="1"/>
  <c r="GC27" i="1"/>
  <c r="GC29" i="1" s="1"/>
</calcChain>
</file>

<file path=xl/sharedStrings.xml><?xml version="1.0" encoding="utf-8"?>
<sst xmlns="http://schemas.openxmlformats.org/spreadsheetml/2006/main" count="1001" uniqueCount="486">
  <si>
    <t>Mist Fiber Network</t>
  </si>
  <si>
    <t>In-service</t>
  </si>
  <si>
    <t>Lacamas Regional Gate Station</t>
  </si>
  <si>
    <t>Mist Standby Generator</t>
  </si>
  <si>
    <t>In-Service</t>
  </si>
  <si>
    <t>West Vancouver Gate Station Rebuild</t>
  </si>
  <si>
    <t>Mist Large Dehydration System</t>
  </si>
  <si>
    <t>Mist Instrument and Controls Project (Phase 2)</t>
  </si>
  <si>
    <t>Mist 300 and 400 Compressor Controls Upgrade</t>
  </si>
  <si>
    <t>Mist Well Rework Program (2020)</t>
  </si>
  <si>
    <t>Mist Well Rework Program (2021)</t>
  </si>
  <si>
    <t>Mist Valve Control Upgrade</t>
  </si>
  <si>
    <t>Newport Liquified Natural Gas ("LNG") H-2 Vaporizer Controls</t>
  </si>
  <si>
    <t>SE 1st Grading Project (Phase 2)</t>
  </si>
  <si>
    <t>SE 1st Grading Project (Phase 1)</t>
  </si>
  <si>
    <t>Mist Corrosion Abatement (Phase 3)</t>
  </si>
  <si>
    <t>Mist Corrosion Abatement (Phase 4)</t>
  </si>
  <si>
    <t>Facilities (Wayne Pipes Testimony)</t>
  </si>
  <si>
    <t>Vancouver Retrofit Phase 1</t>
  </si>
  <si>
    <t>Vancouver Retrofit Phase 2</t>
  </si>
  <si>
    <t>IT&amp;S (Jim Downing Testimony)</t>
  </si>
  <si>
    <t>Horizon 1</t>
  </si>
  <si>
    <t>White Salmon Reinforcement</t>
  </si>
  <si>
    <t>COH</t>
  </si>
  <si>
    <t>AFUDC</t>
  </si>
  <si>
    <t>Capitalized</t>
  </si>
  <si>
    <t>Property Tax</t>
  </si>
  <si>
    <t>Total Placed</t>
  </si>
  <si>
    <t>Additional Projects:</t>
  </si>
  <si>
    <t>Applicant</t>
  </si>
  <si>
    <t>COH Rate</t>
  </si>
  <si>
    <t>Digital Portal</t>
  </si>
  <si>
    <t>Compositiion Hardware &amp; Software</t>
  </si>
  <si>
    <t>Field &amp; Web Mapping</t>
  </si>
  <si>
    <t>SAP LMS</t>
  </si>
  <si>
    <t>Employee Central &amp; Onboarding</t>
  </si>
  <si>
    <t>Project Number</t>
  </si>
  <si>
    <t>201812;201758;201425;202129;202110;201844;201663;202068;202174;202029;202008;202170;202075;202045;202003;202168;201748;201897;201999;202094;202182</t>
  </si>
  <si>
    <t>Actuals Through August 2020</t>
  </si>
  <si>
    <t>Project Name</t>
  </si>
  <si>
    <t>Direct Cost</t>
  </si>
  <si>
    <t>Capitalized Property Tax</t>
  </si>
  <si>
    <t>Total</t>
  </si>
  <si>
    <t>Battleground Gate Station</t>
  </si>
  <si>
    <t>Ridgefield Gate Station</t>
  </si>
  <si>
    <t>Direct</t>
  </si>
  <si>
    <t>Actuals</t>
  </si>
  <si>
    <t>Forecast</t>
  </si>
  <si>
    <t>WA Rate Case Project List</t>
  </si>
  <si>
    <t>Based on December Board Forecast 2020</t>
  </si>
  <si>
    <t>2020 December Board Base Case</t>
  </si>
  <si>
    <t>a-Jan 2019</t>
  </si>
  <si>
    <t>a-Feb 2019</t>
  </si>
  <si>
    <t>a-Mar 2019</t>
  </si>
  <si>
    <t>a-Apr 2019</t>
  </si>
  <si>
    <t>a-May 2019</t>
  </si>
  <si>
    <t>a-Jun 2019</t>
  </si>
  <si>
    <t>a-Jul 2019</t>
  </si>
  <si>
    <t>a-Aug 2019</t>
  </si>
  <si>
    <t>a-Sep 2019</t>
  </si>
  <si>
    <t>a-Oct 2019</t>
  </si>
  <si>
    <t>a-Nov 2019</t>
  </si>
  <si>
    <t>a-Dec 2019</t>
  </si>
  <si>
    <t>a-Jan 2020</t>
  </si>
  <si>
    <t>a-Feb 2020</t>
  </si>
  <si>
    <t>a-Mar 2020</t>
  </si>
  <si>
    <t>a-Apr 2020</t>
  </si>
  <si>
    <t>a-May 2020</t>
  </si>
  <si>
    <t>a-Jun 2020</t>
  </si>
  <si>
    <t>a-Jul 2020</t>
  </si>
  <si>
    <t>a-Aug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</si>
  <si>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</si>
  <si>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</si>
  <si>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</si>
  <si>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</si>
  <si>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</si>
  <si>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</si>
  <si>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</si>
  <si>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</si>
  <si>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</si>
  <si>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</si>
  <si>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</si>
  <si>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</si>
  <si>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</si>
  <si>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</si>
  <si>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</si>
  <si>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</si>
  <si>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Sept-Oct</t>
  </si>
  <si>
    <t>X:[Cash Construction Expenditures before removing specific close date projects]</t>
  </si>
  <si>
    <t xml:space="preserve">   201425 Lacamas Regional Gate Station </t>
  </si>
  <si>
    <t xml:space="preserve">   201844 West Vancouver Gate Rebuild </t>
  </si>
  <si>
    <t xml:space="preserve">   990152 Battleground Gate Rebuild Ph. 1 </t>
  </si>
  <si>
    <t xml:space="preserve">   202110 White Salmon Reinforcement </t>
  </si>
  <si>
    <t xml:space="preserve">   201663 Mist Large Dehydrator </t>
  </si>
  <si>
    <t xml:space="preserve">   201758 Mist Fiber Network </t>
  </si>
  <si>
    <t xml:space="preserve">   201812 Mist Standby Generator </t>
  </si>
  <si>
    <t xml:space="preserve">   202008 Mist Corrosion Abatement Phase 3 </t>
  </si>
  <si>
    <t xml:space="preserve">   202170 Mist Corrossion Abatement 4 </t>
  </si>
  <si>
    <t xml:space="preserve">   202068 Mist Instrument and Controls Upgrade Ph. 2 </t>
  </si>
  <si>
    <t xml:space="preserve">   202075 Mist Valve Control Upgrades </t>
  </si>
  <si>
    <t xml:space="preserve">   202045 Newport Vaporizer H2 Controls </t>
  </si>
  <si>
    <t xml:space="preserve">   202003 Vancouver Retrofit phase 1 </t>
  </si>
  <si>
    <t xml:space="preserve">   201897 Composition Hardware &amp; Software </t>
  </si>
  <si>
    <t xml:space="preserve">   201748-1 Digital Portal (On Prem) </t>
  </si>
  <si>
    <t xml:space="preserve">   201999-2 Field &amp; Web Mapping Implementation (Cloud Based) </t>
  </si>
  <si>
    <t xml:space="preserve">   990279-1 SAP S4/Hanna Upgrade Horizon 1 (On Prem) </t>
  </si>
  <si>
    <t xml:space="preserve">   202174 Mist Well Rework 2020 </t>
  </si>
  <si>
    <t xml:space="preserve">   202029-3 Mist Well Rework 2021 </t>
  </si>
  <si>
    <t xml:space="preserve">   202129 SE 1st Grading (3,500 ft of Class D 4" (W) Ph1/Ph2 </t>
  </si>
  <si>
    <t xml:space="preserve">   990581 Vancouver Retrofit phase 2 </t>
  </si>
  <si>
    <t xml:space="preserve">   202168 Horizon 1 - Pre-Planning SAP S4/Hanna Upgrade Scope Validation </t>
  </si>
  <si>
    <t xml:space="preserve">   202182 SAP Employee Central &amp; Onboarding </t>
  </si>
  <si>
    <t xml:space="preserve">   202094 SAP LMS </t>
  </si>
  <si>
    <t xml:space="preserve">   201748-2 Digital Portal (Cloud based) </t>
  </si>
  <si>
    <t xml:space="preserve">   201999-1 Field &amp; Web Mapping Implementation (On Prem) </t>
  </si>
  <si>
    <t xml:space="preserve">   990627 SE 1st Grading Phase 2 </t>
  </si>
  <si>
    <t xml:space="preserve">   990630 Battleground Gate Rebuild Ph. 2 </t>
  </si>
  <si>
    <t xml:space="preserve">   990632 Ridgefield Gate Phase 2 </t>
  </si>
  <si>
    <t xml:space="preserve">   990645 Mist 300-400 Upgrade </t>
  </si>
  <si>
    <t xml:space="preserve">   990717 Ridgefield Gate Ph. 1 </t>
  </si>
  <si>
    <t xml:space="preserve">   990279-2 SAP S4/Hanna Upgrade Horizon 1 (Cloud Based) </t>
  </si>
  <si>
    <t>AA:[Cash Construction Expenditures]</t>
  </si>
  <si>
    <t>AC:[COH Amount Allocated Based on Fixed Percent]</t>
  </si>
  <si>
    <t>AN:[COH Amount Fixed Percent and Remainder Allocation]</t>
  </si>
  <si>
    <t>AQ:[Cash Construction Expenditures Plus Allocated COH]</t>
  </si>
  <si>
    <t>BS:[Total AFUDC To Use]</t>
  </si>
  <si>
    <t>CJ:[Capitalized Property tax]</t>
  </si>
  <si>
    <t>DP:[Capitalized Property tax closed]</t>
  </si>
  <si>
    <t>EC:[Total AFUDC Debt Closed (To Use)]</t>
  </si>
  <si>
    <t>EE:[Total Book Closed (To Use)]</t>
  </si>
  <si>
    <t>GH:[Capitalized Property tax - utility]</t>
  </si>
  <si>
    <t>TBD</t>
  </si>
  <si>
    <t>FERC Allocation in UI</t>
  </si>
  <si>
    <t>Horizon 1 - Pre-planning scope validation</t>
  </si>
  <si>
    <t>351.10</t>
  </si>
  <si>
    <t>Amount Placed In-service by FERC Amount</t>
  </si>
  <si>
    <t>WA State Allocation Rate</t>
  </si>
  <si>
    <t>WA Amount Placed In-service by FERC Amount</t>
  </si>
  <si>
    <t>December Board Forecast (Sept 2020 - )</t>
  </si>
  <si>
    <t>check</t>
  </si>
  <si>
    <t>Actuals to Date- CWIP (Aug 2020)</t>
  </si>
  <si>
    <t>cloud</t>
  </si>
  <si>
    <t>software</t>
  </si>
  <si>
    <t>hardware</t>
  </si>
  <si>
    <t>10 year Depreciation</t>
  </si>
  <si>
    <t>Notes</t>
  </si>
  <si>
    <t>Project</t>
  </si>
  <si>
    <t>Total Projected Project Spend</t>
  </si>
  <si>
    <t xml:space="preserve">Capital </t>
  </si>
  <si>
    <t>Category</t>
  </si>
  <si>
    <t>%Cloud</t>
  </si>
  <si>
    <t>%Perpetual</t>
  </si>
  <si>
    <t>%Hardware</t>
  </si>
  <si>
    <t>Cloud</t>
  </si>
  <si>
    <t>Software</t>
  </si>
  <si>
    <t>Hardware</t>
  </si>
  <si>
    <t>TOTAL</t>
  </si>
  <si>
    <t>SI</t>
  </si>
  <si>
    <t>Perpetual/Cloud</t>
  </si>
  <si>
    <t>PowerPlan</t>
  </si>
  <si>
    <t>Perpetual</t>
  </si>
  <si>
    <t>SAP</t>
  </si>
  <si>
    <t>Internal</t>
  </si>
  <si>
    <t>SAP license</t>
  </si>
  <si>
    <t>Maintenance</t>
  </si>
  <si>
    <t>HANA cloud</t>
  </si>
  <si>
    <t>Other apps</t>
  </si>
  <si>
    <t>Azure Subscription &amp; CMS</t>
  </si>
  <si>
    <t>Misc. Costs</t>
  </si>
  <si>
    <t>Contingency</t>
  </si>
  <si>
    <t>Horizon Implementation</t>
  </si>
  <si>
    <t>Horizon 1 - Prerequisites (Software)</t>
  </si>
  <si>
    <t>Horizon 1 - Prerequisites (Cloud)</t>
  </si>
  <si>
    <t>Horizon 1 - Prerequisites CWIP (Software)</t>
  </si>
  <si>
    <t>Horizon 1 - Prerequisites CWIP (Cloud)</t>
  </si>
  <si>
    <t>Pre-S4 Imitative Tear Sheets - Capital / O&amp;M Review</t>
  </si>
  <si>
    <t>Area</t>
  </si>
  <si>
    <t>Rec.</t>
  </si>
  <si>
    <t>Pre-S4 Initiative</t>
  </si>
  <si>
    <t>Counter</t>
  </si>
  <si>
    <t>CAP</t>
  </si>
  <si>
    <t>O&amp;M</t>
  </si>
  <si>
    <t>Total Cost</t>
  </si>
  <si>
    <t>Yes</t>
  </si>
  <si>
    <t>Allocation</t>
  </si>
  <si>
    <t>Perpetual / Subscription</t>
  </si>
  <si>
    <t>CWIP</t>
  </si>
  <si>
    <t>M8C Notes</t>
  </si>
  <si>
    <t>EAM</t>
  </si>
  <si>
    <t>AM1a</t>
  </si>
  <si>
    <t>Formalize Asset Owners – Specific Assets (T&amp;D assets)</t>
  </si>
  <si>
    <t>No</t>
  </si>
  <si>
    <t>(11/12) Costs will remain O&amp;M</t>
  </si>
  <si>
    <t>AM2a</t>
  </si>
  <si>
    <t>Expand Asset Strategies, Policies, and Formal Risk Frameworks – Specific Assets (T&amp;D assets)</t>
  </si>
  <si>
    <t>41/59</t>
  </si>
  <si>
    <t>(11/12) Costs are classified as Capital.
Could the Asset Management program that we initiated two years ago contribute to this?  Would that help reduce the cost?
(11/18) Incorporated into Software</t>
  </si>
  <si>
    <t>AM4a</t>
  </si>
  <si>
    <t>Optimize the Investment and Maintenance Portfolio – Specific Assets (T&amp;D assets)</t>
  </si>
  <si>
    <t>(11/12) Costs are classified as Capital.
The SAP Investment Management (IM) Module is already configured/used in SAP and Applicants exist to categorize Capex.
(11/18) Incorporated into Software</t>
  </si>
  <si>
    <t>RM2a</t>
  </si>
  <si>
    <t>Establish Formal Contractor Strategy and Evaluation Criteria for Specific Contractors</t>
  </si>
  <si>
    <t>(11/12) Marty to discuss O&amp;M vs. Capital with Karen. This is similar to AM2a and AM4a, so could potentially be Capital.
(11/16) Determination made to classify this as 100% capital. Karen in agreement with Marty's proposal.
(11/18) Incorporated into Software</t>
  </si>
  <si>
    <t>SCM</t>
  </si>
  <si>
    <t>SCM1</t>
  </si>
  <si>
    <t>Define and Document Inventory Management Strategy</t>
  </si>
  <si>
    <t>(11/10) Confirmed this will remain O&amp;M</t>
  </si>
  <si>
    <t>Define Enterprise Organizational Hierarchy </t>
  </si>
  <si>
    <t>We have an existing Cost Center hierarchy, with Nodes that summarize O&amp;M Expense (Actual vs. Budget).  Is this to update these or is this in reference to something else?
(11/10) Confirmed O&amp;M - This is a reorganization/restructuring</t>
  </si>
  <si>
    <t>SCM5</t>
  </si>
  <si>
    <t>Sherwood Warehouse Readiness</t>
  </si>
  <si>
    <t>(11/10) Updated O&amp;M to External; updated CapEx to $10k-$20k - NWN had done this when the warehouse was originally purchased, it probably would have been capitalized, work on the bins (e.g. creating labels) is creating an asset
(11/18) Not accounted for in the total $</t>
  </si>
  <si>
    <t>Establish Governance for Charge Off Process</t>
  </si>
  <si>
    <t>We already have a charge-off process. Inventory is Cycle Counted
(11/10) Confirmed this will remain O&amp;M - This is geared toward policy work</t>
  </si>
  <si>
    <t>Establish Advanced Procurement Strategy and Spend Categorization</t>
  </si>
  <si>
    <t>(11/10) Confirmed this will remain O&amp;M - This is the bigger picture of driving the procurement team to be more sophisticated/efficient and would lead to a reorganization of the group</t>
  </si>
  <si>
    <t>IT</t>
  </si>
  <si>
    <t>IT3</t>
  </si>
  <si>
    <t>Enhance Existing Development Standards and Templates</t>
  </si>
  <si>
    <t>(11/17) This will remain as O&amp;M. This is design work and would establish best practices for development in SAP.</t>
  </si>
  <si>
    <t>IT4</t>
  </si>
  <si>
    <t>Migrate to Azure DevOps</t>
  </si>
  <si>
    <t>Subscription</t>
  </si>
  <si>
    <t xml:space="preserve">(11/17) This will remain as-is.
Assuming that the Capex portion relates to "Assess and document As-Is and To-be processes." </t>
  </si>
  <si>
    <t>IT8</t>
  </si>
  <si>
    <t>Implement Change and Release Management Tools (e.g., CHaRM)</t>
  </si>
  <si>
    <t xml:space="preserve">Capital = Software and cost to configure
(11/17) Notes from Deloitte:
-Op Ex was for the first year of licensing, which moves to cap ex  
-Training accounted for in an assumption as 3% in alignment with business case financials  
-O&amp;M - $7,500 for training  </t>
  </si>
  <si>
    <t>IT9</t>
  </si>
  <si>
    <t>Perform a Phase 0 Migration of SAP ECC to S/4 Sandbox</t>
  </si>
  <si>
    <t>(11/17) This will remain as Capital.
Migration cost is capital, but any data conversion costs are incurred, that would be O&amp;M Expense</t>
  </si>
  <si>
    <t>Sec. </t>
  </si>
  <si>
    <t>S&amp;C1</t>
  </si>
  <si>
    <t>Identity Governance and Administration (IGA)</t>
  </si>
  <si>
    <t>(11/17) This will remain as Capital. This is the acquisition and implementation of software.</t>
  </si>
  <si>
    <t>Access Control Governance (IAM)</t>
  </si>
  <si>
    <t xml:space="preserve">(11/17) This will remain as Capital. </t>
  </si>
  <si>
    <t>Privileged Access Management</t>
  </si>
  <si>
    <t>Multi-factor Authentication (MFA)</t>
  </si>
  <si>
    <t>Secure Software Development Lifecycle (S-SDLC)</t>
  </si>
  <si>
    <t>S&amp;C2</t>
  </si>
  <si>
    <t>SAP GRC 12.0</t>
  </si>
  <si>
    <t>In Progress</t>
  </si>
  <si>
    <t>(11/17) This will remain as Capital. Project costs are $550k.
Project in progress. Migration cost is capital, but any data conversion costs are incurred, that would be O&amp;M Expense</t>
  </si>
  <si>
    <t>Patch and Vulnerability Management</t>
  </si>
  <si>
    <r>
      <t xml:space="preserve">(11/17) This will remain as Capital.
This looks like O&amp;M: Define processes to track implementation of security patches identified for remediation of vulnerabilities - </t>
    </r>
    <r>
      <rPr>
        <sz val="9"/>
        <color rgb="FFFF0000"/>
        <rFont val="Cambria"/>
        <family val="1"/>
      </rPr>
      <t>Moved to O&amp;M</t>
    </r>
  </si>
  <si>
    <t>Access Control Governance (GRC)</t>
  </si>
  <si>
    <t>(11/17) This will remain as Capital.</t>
  </si>
  <si>
    <t>OCM</t>
  </si>
  <si>
    <t>OCM1</t>
  </si>
  <si>
    <t>Job Profile and Skillset Analysis</t>
  </si>
  <si>
    <t>OCM2</t>
  </si>
  <si>
    <t>SAP Resource Backfill Plan</t>
  </si>
  <si>
    <t>Data</t>
  </si>
  <si>
    <t>DAT1</t>
  </si>
  <si>
    <t>Data Cataloging, Profiling, Cleansing and Governance model (Master and Transactional)</t>
  </si>
  <si>
    <r>
      <t xml:space="preserve">More clarification on this would be beneficial.  To the extent that this is cataloguing "As-Is" state, these costs could be capital.  If it is all truly data-cleansing then it would be O&amp;M. </t>
    </r>
    <r>
      <rPr>
        <sz val="9"/>
        <color rgb="FFFF0000"/>
        <rFont val="Cambria"/>
        <family val="1"/>
      </rPr>
      <t>Proposing to take the average of $600,000 Project cost with a (30% O&amp;M and 70% Capital split following overall implementation project allocation methodology)</t>
    </r>
  </si>
  <si>
    <t>Mobility</t>
  </si>
  <si>
    <t>MOB1</t>
  </si>
  <si>
    <t>Evaluate and select new MDM Solution</t>
  </si>
  <si>
    <t>(11/17) Jennifer confirmed capital and O&amp;M with Deloitte
Implementation of a new tool - Microsoft InTune</t>
  </si>
  <si>
    <t>Update existing BYOD Policy</t>
  </si>
  <si>
    <t>(11/17) This is internal. Removed $61k.</t>
  </si>
  <si>
    <t>MOB2</t>
  </si>
  <si>
    <t>Establish Mobility / IT Governance framework</t>
  </si>
  <si>
    <t>(11/17). This is process work. Costs will remain O&amp;M.</t>
  </si>
  <si>
    <t>Define and implement mobility testing and QA processes</t>
  </si>
  <si>
    <t xml:space="preserve">(11/17) Notes from Deloitte:
-Determined capital given the work proposed. 
-Implementing a cloud based tool (i.e. Microfocus UFT Mobile)  
-O&amp;M - $10k for training  </t>
  </si>
  <si>
    <t>MOB3</t>
  </si>
  <si>
    <t>Design and roll-out Mobility Basics Training</t>
  </si>
  <si>
    <t xml:space="preserve">(11/17) Notes from Deloitte: 
-To find out key topics needed to be training on - products already deployed  
-Develop content on key area of focus  
-O&amp;M - $2k for training  </t>
  </si>
  <si>
    <t>Implement Change Management Processes</t>
  </si>
  <si>
    <t xml:space="preserve">(11/17) Notes from Deloitte
-Can be combined with MOB 3-1  
-Communication and Organizational Change for Mobile Applications  
-No software being implemented  </t>
  </si>
  <si>
    <t>Establish UX / Design Thinking culture</t>
  </si>
  <si>
    <t>(11/17) Costs will remain O&amp;M.</t>
  </si>
  <si>
    <t>Final numbers will be $61k lower due to MOB1 (BYOD policy) moving internal. Still should round to $7.6M</t>
  </si>
  <si>
    <t>Original numbers = Business Case</t>
  </si>
  <si>
    <t>Variance</t>
  </si>
  <si>
    <t>AM2a shift to Cap from O&amp;M</t>
  </si>
  <si>
    <t>AM4a shift to Cap from O&amp;M</t>
  </si>
  <si>
    <t>RM2a shift to Cap from O&amp;M</t>
  </si>
  <si>
    <t>MOB3 shift to Cap from O&amp;M</t>
  </si>
  <si>
    <t>MOB2 shift to Cap from O&amp;M</t>
  </si>
  <si>
    <t>MOB1 shift to Cap from O&amp;M</t>
  </si>
  <si>
    <t>IT8 shift to Cap from O&amp;M</t>
  </si>
  <si>
    <t>MOB1 move to Internal</t>
  </si>
  <si>
    <t>Assumptions:</t>
  </si>
  <si>
    <t>*Split 41% Subscription 59% Perpetual</t>
  </si>
  <si>
    <t>Capital Dollars associated for CWIP</t>
  </si>
  <si>
    <t>Capital Dollars for In-Service</t>
  </si>
  <si>
    <t>CWIP Cloud</t>
  </si>
  <si>
    <t>CWIP Software</t>
  </si>
  <si>
    <t>2021 Inserivce Cloud</t>
  </si>
  <si>
    <t>2021 Inservice Software</t>
  </si>
  <si>
    <t>%Cloud/Subscription</t>
  </si>
  <si>
    <t>IT&amp;S (Jim Downing)</t>
  </si>
  <si>
    <t>Engineering (Joe Karney)</t>
  </si>
  <si>
    <t xml:space="preserve">Horizon 1 - Implementation (On Prem) </t>
  </si>
  <si>
    <t xml:space="preserve">Horizon 1 - Implementation (Cloud) </t>
  </si>
  <si>
    <t xml:space="preserve">Horizon 1 - Implementation (Hardware) </t>
  </si>
  <si>
    <t>Study Allocation</t>
  </si>
  <si>
    <t>Spend</t>
  </si>
  <si>
    <t>Year 2</t>
  </si>
  <si>
    <t>Year 1</t>
  </si>
  <si>
    <t>Rate Effective Year</t>
  </si>
  <si>
    <t>WA Depreciation Expense for Plant Placed In-service by FERC Amount</t>
  </si>
  <si>
    <t xml:space="preserve">WA Depreciation Expense Rates </t>
  </si>
  <si>
    <t>Depreciation Expense</t>
  </si>
  <si>
    <t>Total Capital</t>
  </si>
  <si>
    <t>Months Prior to Rates</t>
  </si>
  <si>
    <t>Accumulated Depreciation</t>
  </si>
  <si>
    <t>WA Allocation</t>
  </si>
  <si>
    <t>Net Book Value</t>
  </si>
  <si>
    <t>Vancouver Retrofit Phase 2 (Vancouver Resource Center)</t>
  </si>
  <si>
    <t>Distribution</t>
  </si>
  <si>
    <t>Transmission</t>
  </si>
  <si>
    <t>LINES</t>
  </si>
  <si>
    <t>firm volumes</t>
  </si>
  <si>
    <t>WELLS</t>
  </si>
  <si>
    <t>TELEMETERING - OTHER</t>
  </si>
  <si>
    <t>MEASURING &amp; REG EQUIP - GENER</t>
  </si>
  <si>
    <t>MAINS 4" &amp; &gt;</t>
  </si>
  <si>
    <t>STRUCTURES &amp; IMPROVEMENTS</t>
  </si>
  <si>
    <t>Direct-WA</t>
  </si>
  <si>
    <t>MAINS &lt; 4"</t>
  </si>
  <si>
    <t>MAINS</t>
  </si>
  <si>
    <t>COMPUTERS</t>
  </si>
  <si>
    <t>Customers-all</t>
  </si>
  <si>
    <t>CLOUD-BASED SOFTWARE</t>
  </si>
  <si>
    <t>COMPUTER SOFTWARE</t>
  </si>
  <si>
    <t>OTHER THAN MOBILE &amp; TELEMET</t>
  </si>
  <si>
    <t>VAPORIZING EQUIP - LINNTON</t>
  </si>
  <si>
    <t>MEASURING / REGULATING EQUIPM</t>
  </si>
  <si>
    <t>COMPRESSOR STATION EQUIPMENT</t>
  </si>
  <si>
    <t>STRUCTURES AND IMPROVEMENTS</t>
  </si>
  <si>
    <t>OTHER EQUIPMENT</t>
  </si>
  <si>
    <t>OTHER MISCELLANEOUS EQUIPMENT</t>
  </si>
  <si>
    <t>INSTALLED IN LEASED BUILDINGS</t>
  </si>
  <si>
    <t>JANITORIAL EQUIPMENT</t>
  </si>
  <si>
    <t>KITCHEN EQUIPMENT</t>
  </si>
  <si>
    <t>PRINT SHOP</t>
  </si>
  <si>
    <t>GEN PLANT-MISCELLANEOUS EQU</t>
  </si>
  <si>
    <t>TELEPHONE EQUIPMENT</t>
  </si>
  <si>
    <t>TELEMETERING - MICROWAVE</t>
  </si>
  <si>
    <t>11/30 &gt; Change Depreciation Rate from 6.67% to 3.02%</t>
  </si>
  <si>
    <t>MOBILE</t>
  </si>
  <si>
    <t>GEN PLANT-COMMUNICATION EQU</t>
  </si>
  <si>
    <t>POWER OPERATED EQUIPMENT</t>
  </si>
  <si>
    <t>LABORATORY EQUIPMENT</t>
  </si>
  <si>
    <t>TOOLS - SHOP &amp; GARAGE EQUIPUI</t>
  </si>
  <si>
    <t>STORES EQUIPMENT</t>
  </si>
  <si>
    <t>TRANSPORTATION EQUIPMENT</t>
  </si>
  <si>
    <t>CUSTOMER INFORMATION SYSTEM</t>
  </si>
  <si>
    <t>ON SITE BILLING</t>
  </si>
  <si>
    <t>OFFICE FURNITURE &amp; EQUIPMEN</t>
  </si>
  <si>
    <t>SOURCE CONTROL PLANT</t>
  </si>
  <si>
    <t>LAND</t>
  </si>
  <si>
    <t>METER TESTING EQUIPMENT</t>
  </si>
  <si>
    <t>CALORIMETERS @ GATE STATIONS</t>
  </si>
  <si>
    <t>CATHODIC PROTECTION TESTING</t>
  </si>
  <si>
    <t>MULTI-FAMILY METER ROOMS</t>
  </si>
  <si>
    <t>OTHER PROPERTY ON CUSTOMERS P</t>
  </si>
  <si>
    <t>HOUSE REGULATORS</t>
  </si>
  <si>
    <t>ERT INSTALLATION (ENCODER</t>
  </si>
  <si>
    <t>METER INSTALLATIONS (ELECTR</t>
  </si>
  <si>
    <t>METER INSTALLATIONS</t>
  </si>
  <si>
    <t>ERT (ENCODER RECEIVER TRANS</t>
  </si>
  <si>
    <t>METERS (ELECTRONIC)</t>
  </si>
  <si>
    <t>METERS</t>
  </si>
  <si>
    <t>SERVICES</t>
  </si>
  <si>
    <t>MEASURING &amp; REG EQUIP - GATE</t>
  </si>
  <si>
    <t>11/30 &gt; Change Depreciation Rate from 0.00% to 1.50%</t>
  </si>
  <si>
    <t>LAND RIGHTS</t>
  </si>
  <si>
    <t>COMMUNICATION EQUIPMENT</t>
  </si>
  <si>
    <t>MEASURING &amp; REGULATE STATION</t>
  </si>
  <si>
    <t>TRANSMISSION COMPRESSOR</t>
  </si>
  <si>
    <t>38M NORTH S MIST TRANS</t>
  </si>
  <si>
    <t>12M NORTH S MIST TRANS</t>
  </si>
  <si>
    <t>11.7M S MIST TRANS LINE</t>
  </si>
  <si>
    <t>SOUTH MIST TRANSMISSION LI</t>
  </si>
  <si>
    <t>NORTH MIST TRANSMISSION LI</t>
  </si>
  <si>
    <t>STRUCTURES &amp; IMPROVEMENTS -</t>
  </si>
  <si>
    <t>LNG REFUELING FACILITIES</t>
  </si>
  <si>
    <t>CNG REFUELING FACILITIES</t>
  </si>
  <si>
    <t>MEASURING &amp; REGULATING EQU</t>
  </si>
  <si>
    <t xml:space="preserve">MEASURING AND REGULATING  EQUIPMENT               </t>
  </si>
  <si>
    <t>COMPRESSOR EQUIPMENT - NE</t>
  </si>
  <si>
    <t>COMPRESSOR EQUIP - LINNTON</t>
  </si>
  <si>
    <t>COMPRESSOR EQUIPMENT</t>
  </si>
  <si>
    <t>VAPORIZING EQUIP - NEWPORT</t>
  </si>
  <si>
    <t>VAPORIZING EQUIPMENT</t>
  </si>
  <si>
    <t>LIQUEFACTION EQUIP - NEWPO</t>
  </si>
  <si>
    <t>LIQUEFACTION EQUIP. - LINN</t>
  </si>
  <si>
    <t>LIQUEFACTION EQUIPMENT</t>
  </si>
  <si>
    <t>GAS HOLDERS - LNG OTHER</t>
  </si>
  <si>
    <t>GAS HOLDERS - LNG NEWPORT</t>
  </si>
  <si>
    <t>GAS HOLDERS - LNG LINNTON</t>
  </si>
  <si>
    <t>GAS HOLDERS</t>
  </si>
  <si>
    <t>LAND - OTHER</t>
  </si>
  <si>
    <t>LAND - LNG NEWPORT</t>
  </si>
  <si>
    <t>LAND - LNG LINNTON</t>
  </si>
  <si>
    <t>PURIFICATION EQUIPMENT</t>
  </si>
  <si>
    <t>GF Turb #2 '15 Rebuild</t>
  </si>
  <si>
    <t>GAS FIRE TURBINE #5</t>
  </si>
  <si>
    <t>GAS FIRE TURBINE #4</t>
  </si>
  <si>
    <t>GAS FIRE TURBINE #3</t>
  </si>
  <si>
    <t>GAS FIRE TURBINE #2</t>
  </si>
  <si>
    <t>GAS FIRE TURBINE #1</t>
  </si>
  <si>
    <t>11/30 &gt; Change Depreciation Rate from 1.51% to 1.78%</t>
  </si>
  <si>
    <t>NON-RECOVERABLE NATURAL GAS</t>
  </si>
  <si>
    <t>RESERVOIRS</t>
  </si>
  <si>
    <t>STORAGE LEASEHOLD &amp; RIGHTS</t>
  </si>
  <si>
    <t>RIGHTS-OF-WAY</t>
  </si>
  <si>
    <t>NATURAL GAS PROD &amp; GATHERIN</t>
  </si>
  <si>
    <t>NATURAL GAS PROD AND GATHER</t>
  </si>
  <si>
    <t>GAS MIXING EQUIPMENT GASCO</t>
  </si>
  <si>
    <t>P P O G TAR PROCESSING</t>
  </si>
  <si>
    <t>P P O G LIGHT OIL REFINING</t>
  </si>
  <si>
    <t>P P O G FUEL HANDLING AND S</t>
  </si>
  <si>
    <t>LIQUIFIED GAS EQUIPMENT LIN</t>
  </si>
  <si>
    <t>LIQUIFIED GAS EQUIPMENT COO</t>
  </si>
  <si>
    <t>P P OTHER-L P G GRANGER</t>
  </si>
  <si>
    <t>P P OTHER-LIQUEFIED PETROLE</t>
  </si>
  <si>
    <t>P P O G STRU &amp; IMPR-OTHER Y</t>
  </si>
  <si>
    <t>P P O G STRU &amp; IMPR-SEWER S</t>
  </si>
  <si>
    <t>STRUCTURES MIXING STATION</t>
  </si>
  <si>
    <t>GAS PRODUCTION - COTTAGE G</t>
  </si>
  <si>
    <t>POWERPLANT SOFTWARE</t>
  </si>
  <si>
    <t>CRMS</t>
  </si>
  <si>
    <t>INDUSTRIAL &amp; COMMERCIAL BIL</t>
  </si>
  <si>
    <t>FRANCHISES &amp; CONSENTS</t>
  </si>
  <si>
    <t>ORGANIZATION</t>
  </si>
  <si>
    <t>Net Salvage %</t>
  </si>
  <si>
    <t>Depr Rate</t>
  </si>
  <si>
    <t>Environmental Admin Costs</t>
  </si>
  <si>
    <t>Perimeter</t>
  </si>
  <si>
    <t>Depreciation</t>
  </si>
  <si>
    <t>Gross plant direct assign</t>
  </si>
  <si>
    <t>Direct-OR</t>
  </si>
  <si>
    <t>Telemetering</t>
  </si>
  <si>
    <t>Regulatory</t>
  </si>
  <si>
    <t>Employee Cost</t>
  </si>
  <si>
    <t>Admin Transfer</t>
  </si>
  <si>
    <t>Payroll</t>
  </si>
  <si>
    <t>sales/sendout volumes</t>
  </si>
  <si>
    <t>sendout volumes</t>
  </si>
  <si>
    <t>sales volumes</t>
  </si>
  <si>
    <t>3-factor</t>
  </si>
  <si>
    <t>Customers-The Dalles</t>
  </si>
  <si>
    <t>Customers-Industrial</t>
  </si>
  <si>
    <t>Customers-Commercial</t>
  </si>
  <si>
    <t>Customers-Residential</t>
  </si>
  <si>
    <t>Washington</t>
  </si>
  <si>
    <t>Oregon</t>
  </si>
  <si>
    <t>Allocation Factors - All in Washington %'s</t>
  </si>
  <si>
    <t>Rate Base</t>
  </si>
  <si>
    <t>Horizon:</t>
  </si>
  <si>
    <t>Depreciation and O&amp;M</t>
  </si>
  <si>
    <t>Expense</t>
  </si>
  <si>
    <t>Scenario #1</t>
  </si>
  <si>
    <t>Scenario #2</t>
  </si>
  <si>
    <t xml:space="preserve">   Horizon Sub-Total</t>
  </si>
  <si>
    <t>Subtotal</t>
  </si>
  <si>
    <t>Settlement Cap</t>
  </si>
  <si>
    <t xml:space="preserve">   Capital</t>
  </si>
  <si>
    <t xml:space="preserve">   O&amp;M (net of savings/benefits)</t>
  </si>
  <si>
    <t>NW Natural Gas</t>
  </si>
  <si>
    <t>Revenue Req.</t>
  </si>
  <si>
    <t>Total Portfolio Revenue Requirement</t>
  </si>
  <si>
    <t>UG-200994, UG-200995, UG-200996 &amp; UG-210085</t>
  </si>
  <si>
    <t>Full Multi-Party Settlement Agreement</t>
  </si>
  <si>
    <t xml:space="preserve">   Less: Retirement of current SAP[1]</t>
  </si>
  <si>
    <t>Horizon Start-Up O&amp;M (Deferral Amortization)</t>
  </si>
  <si>
    <t>Conservation Potential Assessment (CPA)</t>
  </si>
  <si>
    <t>Capital                 (Net Book Value)</t>
  </si>
  <si>
    <t>Date in Service</t>
  </si>
  <si>
    <t>FERC 303.7</t>
  </si>
  <si>
    <t>FERC 303.1</t>
  </si>
  <si>
    <t>%</t>
  </si>
  <si>
    <t>N/A</t>
  </si>
  <si>
    <t>Gross</t>
  </si>
  <si>
    <t>Plant</t>
  </si>
  <si>
    <t>Annual Dep. Exp.</t>
  </si>
  <si>
    <t>System Ongoing O&amp;M Costs</t>
  </si>
  <si>
    <t>WA Ongoing O&amp;M Costs</t>
  </si>
  <si>
    <t>[1] Washington's portion of the original cost of the current SAP system was $2.3 million. Under Mass Asset accounting, retiring the current SAP includes a removal of $2.3m from both gross plant and accumulated depreciation, with no change to net book value. The revenue requirement reduction is driven by the removal of depreciation expense due to the lower gross plant, which along with depreciation rates, is the basis of depreciation expense.</t>
  </si>
  <si>
    <t>Exh. KTW-11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</si>
</sst>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_);[Red]\(#,##0\);&quot; &quot;"/>
    <numFmt numFmtId="166" formatCode="#,##0.000_);[Red]\(#,##0.000\);&quot; &quot;"/>
    <numFmt numFmtId="167" formatCode="#,##0.0_);[Red]\(#,##0.0\);&quot; &quot;"/>
    <numFmt numFmtId="168" formatCode="&quot;$&quot;#,##0"/>
    <numFmt numFmtId="169" formatCode="0.0"/>
    <numFmt numFmtId="170" formatCode="_(* #,##0_);_(* \(#,##0\);_(* &quot;-&quot;??_);_(@_)"/>
    <numFmt numFmtId="171" formatCode="&quot;$&quot;#,##0.00"/>
    <numFmt numFmtId="172" formatCode="_(* #,##0.0_);_(* \(#,##0.0\);_(* &quot;-&quot;??_);_(@_)"/>
    <numFmt numFmtId="173" formatCode="0.000%"/>
    <numFmt numFmtId="174" formatCode="[$-409]mmmm\-yy;@"/>
  </numFmts>
  <fonts count="44" x14ac:knownFonts="1">
    <font>
      <sz val="11"/>
      <color theme="1"/>
      <name val="Calibri"/>
      <family val="2"/>
      <scheme val="minor"/>
    </font>
    <font>
      <b/>
      <i/>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i/>
      <sz val="9"/>
      <color rgb="FFFF0000"/>
      <name val="Calibri"/>
      <family val="2"/>
      <scheme val="minor"/>
    </font>
    <font>
      <sz val="8"/>
      <color rgb="FFFF0000"/>
      <name val="Calibri"/>
      <family val="2"/>
      <scheme val="minor"/>
    </font>
    <font>
      <b/>
      <sz val="10"/>
      <color theme="1"/>
      <name val="Cambria"/>
      <family val="1"/>
    </font>
    <font>
      <sz val="9"/>
      <color theme="1"/>
      <name val="Cambria"/>
      <family val="1"/>
    </font>
    <font>
      <b/>
      <sz val="9"/>
      <color rgb="FF000000"/>
      <name val="Cambria"/>
      <family val="1"/>
    </font>
    <font>
      <sz val="9"/>
      <name val="Cambria"/>
      <family val="1"/>
    </font>
    <font>
      <b/>
      <sz val="9"/>
      <color rgb="FFFF0000"/>
      <name val="Cambria"/>
      <family val="1"/>
    </font>
    <font>
      <sz val="9"/>
      <color rgb="FF000000"/>
      <name val="Cambria"/>
      <family val="1"/>
    </font>
    <font>
      <sz val="9"/>
      <color rgb="FFFF0000"/>
      <name val="Cambria"/>
      <family val="1"/>
    </font>
    <font>
      <sz val="10"/>
      <name val="Arial"/>
      <family val="2"/>
    </font>
    <font>
      <b/>
      <sz val="11"/>
      <name val="Calibri"/>
      <family val="2"/>
      <scheme val="minor"/>
    </font>
    <font>
      <b/>
      <sz val="10"/>
      <name val="Arial"/>
      <family val="2"/>
    </font>
    <font>
      <b/>
      <i/>
      <sz val="9"/>
      <name val="Calibri"/>
      <family val="2"/>
      <scheme val="minor"/>
    </font>
    <font>
      <b/>
      <sz val="8"/>
      <name val="Calibri"/>
      <family val="2"/>
      <scheme val="minor"/>
    </font>
    <font>
      <sz val="11"/>
      <color theme="0" tint="-0.249977111117893"/>
      <name val="Calibri"/>
      <family val="2"/>
      <scheme val="minor"/>
    </font>
    <font>
      <sz val="8"/>
      <name val="Calibri"/>
      <family val="2"/>
      <scheme val="minor"/>
    </font>
    <font>
      <sz val="8"/>
      <color theme="0" tint="-0.249977111117893"/>
      <name val="Calibri"/>
      <family val="2"/>
      <scheme val="minor"/>
    </font>
    <font>
      <b/>
      <sz val="8"/>
      <color theme="0" tint="-0.249977111117893"/>
      <name val="Calibri"/>
      <family val="2"/>
      <scheme val="minor"/>
    </font>
    <font>
      <sz val="10"/>
      <color theme="0" tint="-0.249977111117893"/>
      <name val="Arial"/>
      <family val="2"/>
    </font>
    <font>
      <b/>
      <sz val="11"/>
      <color theme="0" tint="-0.249977111117893"/>
      <name val="Calibri"/>
      <family val="2"/>
      <scheme val="minor"/>
    </font>
    <font>
      <b/>
      <sz val="10"/>
      <color theme="0" tint="-0.249977111117893"/>
      <name val="Arial"/>
      <family val="2"/>
    </font>
    <font>
      <b/>
      <i/>
      <sz val="11"/>
      <color theme="0" tint="-0.249977111117893"/>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39">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bottom/>
      <diagonal/>
    </border>
    <border>
      <left/>
      <right/>
      <top/>
      <bottom style="thin">
        <color rgb="FFB9B9B9"/>
      </bottom>
      <diagonal/>
    </border>
    <border>
      <left/>
      <right/>
      <top style="thin">
        <color rgb="FFB9B9B9"/>
      </top>
      <bottom style="thin">
        <color rgb="FFB9B9B9"/>
      </bottom>
      <diagonal/>
    </border>
    <border>
      <left/>
      <right/>
      <top style="thin">
        <color rgb="FFB9B9B9"/>
      </top>
      <bottom/>
      <diagonal/>
    </border>
    <border>
      <left/>
      <right/>
      <top style="thin">
        <color rgb="FFB9B9B9"/>
      </top>
      <bottom style="thick">
        <color rgb="FF595959"/>
      </bottom>
      <diagonal/>
    </border>
    <border>
      <left/>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style="double">
        <color indexed="64"/>
      </top>
      <bottom/>
      <diagonal/>
    </border>
  </borders>
  <cellStyleXfs count="46">
    <xf numFmtId="0" fontId="0" fillId="0" borderId="0"/>
    <xf numFmtId="9"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3" fillId="0" borderId="0" applyNumberFormat="0" applyFill="0" applyBorder="0" applyAlignment="0" applyProtection="0"/>
    <xf numFmtId="0" fontId="2"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4" fontId="2" fillId="0" borderId="0" applyFont="0" applyFill="0" applyBorder="0" applyAlignment="0" applyProtection="0"/>
    <xf numFmtId="0" fontId="31" fillId="0" borderId="0"/>
  </cellStyleXfs>
  <cellXfs count="270">
    <xf numFmtId="0" fontId="0" fillId="0" borderId="0" xfId="0"/>
    <xf numFmtId="0" fontId="4" fillId="0" borderId="0" xfId="0" applyFont="1"/>
    <xf numFmtId="4" fontId="0" fillId="0" borderId="0" xfId="0" applyNumberFormat="1"/>
    <xf numFmtId="9" fontId="0" fillId="0" borderId="0" xfId="1" applyFont="1" applyFill="1"/>
    <xf numFmtId="49" fontId="21" fillId="0" borderId="0" xfId="0" applyNumberFormat="1" applyFont="1" applyAlignment="1">
      <alignment horizontal="left" wrapText="1"/>
    </xf>
    <xf numFmtId="49" fontId="21" fillId="0" borderId="0" xfId="0" applyNumberFormat="1" applyFont="1" applyAlignment="1">
      <alignment horizontal="right" wrapText="1"/>
    </xf>
    <xf numFmtId="165" fontId="21" fillId="0" borderId="0" xfId="0" applyNumberFormat="1" applyFont="1" applyAlignment="1">
      <alignment horizontal="left"/>
    </xf>
    <xf numFmtId="165" fontId="21" fillId="0" borderId="0" xfId="0" applyNumberFormat="1" applyFont="1" applyAlignment="1">
      <alignment horizontal="right"/>
    </xf>
    <xf numFmtId="166" fontId="21" fillId="0" borderId="0" xfId="0" applyNumberFormat="1" applyFont="1" applyAlignment="1">
      <alignment horizontal="right"/>
    </xf>
    <xf numFmtId="165" fontId="21" fillId="2" borderId="0" xfId="0" applyNumberFormat="1" applyFont="1" applyFill="1" applyAlignment="1">
      <alignment horizontal="left"/>
    </xf>
    <xf numFmtId="167" fontId="21" fillId="0" borderId="0" xfId="0" applyNumberFormat="1" applyFont="1" applyAlignment="1">
      <alignment horizontal="left"/>
    </xf>
    <xf numFmtId="167" fontId="21" fillId="0" borderId="0" xfId="0" applyNumberFormat="1" applyFont="1" applyAlignment="1">
      <alignment horizontal="right"/>
    </xf>
    <xf numFmtId="9" fontId="0" fillId="0" borderId="0" xfId="1" applyFont="1" applyFill="1" applyAlignment="1">
      <alignment horizontal="center"/>
    </xf>
    <xf numFmtId="0" fontId="0" fillId="0" borderId="0" xfId="0" applyFill="1" applyBorder="1"/>
    <xf numFmtId="0" fontId="0" fillId="0" borderId="0" xfId="0" applyFont="1" applyFill="1"/>
    <xf numFmtId="0" fontId="0" fillId="0" borderId="0" xfId="0"/>
    <xf numFmtId="0" fontId="0" fillId="0" borderId="0" xfId="0" applyFill="1"/>
    <xf numFmtId="164" fontId="0" fillId="0" borderId="0" xfId="2" applyNumberFormat="1" applyFont="1" applyFill="1" applyBorder="1"/>
    <xf numFmtId="9" fontId="0" fillId="0" borderId="0" xfId="1" applyFont="1" applyBorder="1"/>
    <xf numFmtId="0" fontId="20" fillId="0" borderId="0" xfId="0" applyFont="1" applyFill="1" applyBorder="1"/>
    <xf numFmtId="9" fontId="0" fillId="0" borderId="0" xfId="1" applyFont="1" applyFill="1" applyBorder="1"/>
    <xf numFmtId="168" fontId="0" fillId="0" borderId="0" xfId="0" applyNumberFormat="1" applyFill="1" applyAlignment="1">
      <alignment horizontal="right"/>
    </xf>
    <xf numFmtId="168" fontId="0" fillId="0" borderId="24" xfId="0" applyNumberFormat="1" applyFill="1" applyBorder="1" applyAlignment="1">
      <alignment horizontal="right"/>
    </xf>
    <xf numFmtId="0" fontId="18" fillId="0" borderId="0" xfId="0" applyFont="1"/>
    <xf numFmtId="0" fontId="18" fillId="0" borderId="1" xfId="0" applyFont="1" applyBorder="1" applyAlignment="1">
      <alignment horizontal="center"/>
    </xf>
    <xf numFmtId="0" fontId="18" fillId="0" borderId="28" xfId="0" applyFont="1" applyBorder="1" applyAlignment="1">
      <alignment horizontal="center"/>
    </xf>
    <xf numFmtId="0" fontId="0" fillId="0" borderId="20" xfId="0" applyBorder="1"/>
    <xf numFmtId="164" fontId="0" fillId="34" borderId="20" xfId="44" applyNumberFormat="1" applyFont="1" applyFill="1" applyBorder="1"/>
    <xf numFmtId="164" fontId="0" fillId="0" borderId="0" xfId="44" applyNumberFormat="1" applyFont="1" applyBorder="1"/>
    <xf numFmtId="168" fontId="0" fillId="0" borderId="0" xfId="2" applyNumberFormat="1" applyFont="1" applyBorder="1"/>
    <xf numFmtId="168" fontId="0" fillId="0" borderId="0" xfId="1" applyNumberFormat="1" applyFont="1" applyBorder="1"/>
    <xf numFmtId="168" fontId="0" fillId="0" borderId="29" xfId="1" applyNumberFormat="1" applyFont="1" applyBorder="1"/>
    <xf numFmtId="170" fontId="3" fillId="0" borderId="0" xfId="0" applyNumberFormat="1" applyFont="1"/>
    <xf numFmtId="164" fontId="0" fillId="0" borderId="20" xfId="44" applyNumberFormat="1" applyFont="1" applyBorder="1"/>
    <xf numFmtId="168" fontId="0" fillId="0" borderId="0" xfId="44" applyNumberFormat="1" applyFont="1" applyBorder="1"/>
    <xf numFmtId="168" fontId="0" fillId="0" borderId="29" xfId="44" applyNumberFormat="1" applyFont="1" applyBorder="1"/>
    <xf numFmtId="0" fontId="18" fillId="35" borderId="20" xfId="0" applyFont="1" applyFill="1" applyBorder="1"/>
    <xf numFmtId="164" fontId="18" fillId="35" borderId="20" xfId="44" applyNumberFormat="1" applyFont="1" applyFill="1" applyBorder="1"/>
    <xf numFmtId="164" fontId="18" fillId="35" borderId="0" xfId="44" applyNumberFormat="1" applyFont="1" applyFill="1" applyBorder="1"/>
    <xf numFmtId="168" fontId="18" fillId="35" borderId="0" xfId="44" applyNumberFormat="1" applyFont="1" applyFill="1" applyBorder="1"/>
    <xf numFmtId="168" fontId="18" fillId="35" borderId="29" xfId="44" applyNumberFormat="1" applyFont="1" applyFill="1" applyBorder="1"/>
    <xf numFmtId="164" fontId="0" fillId="0" borderId="0" xfId="44" applyNumberFormat="1" applyFont="1"/>
    <xf numFmtId="168" fontId="0" fillId="0" borderId="0" xfId="44" applyNumberFormat="1" applyFont="1"/>
    <xf numFmtId="168" fontId="18" fillId="0" borderId="0" xfId="0" applyNumberFormat="1" applyFont="1"/>
    <xf numFmtId="168" fontId="18" fillId="0" borderId="29" xfId="0" applyNumberFormat="1" applyFont="1" applyBorder="1"/>
    <xf numFmtId="168" fontId="0" fillId="0" borderId="0" xfId="0" applyNumberFormat="1"/>
    <xf numFmtId="168" fontId="0" fillId="0" borderId="29" xfId="0" applyNumberFormat="1" applyBorder="1"/>
    <xf numFmtId="170" fontId="3" fillId="0" borderId="0" xfId="0" applyNumberFormat="1" applyFont="1" applyBorder="1"/>
    <xf numFmtId="168" fontId="0" fillId="0" borderId="1" xfId="2" applyNumberFormat="1" applyFont="1" applyBorder="1"/>
    <xf numFmtId="168" fontId="0" fillId="0" borderId="1" xfId="1" applyNumberFormat="1" applyFont="1" applyBorder="1"/>
    <xf numFmtId="168" fontId="0" fillId="0" borderId="28" xfId="1" applyNumberFormat="1" applyFont="1" applyBorder="1"/>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7" fillId="0" borderId="0" xfId="0" applyFont="1" applyBorder="1" applyAlignment="1">
      <alignment vertical="center" wrapText="1"/>
    </xf>
    <xf numFmtId="0" fontId="28" fillId="0" borderId="0" xfId="0" applyFont="1" applyBorder="1" applyAlignment="1">
      <alignment horizontal="center" vertical="center"/>
    </xf>
    <xf numFmtId="0" fontId="28" fillId="0" borderId="17" xfId="0" applyFont="1" applyBorder="1" applyAlignment="1">
      <alignment horizontal="center" vertical="center"/>
    </xf>
    <xf numFmtId="0" fontId="26" fillId="0" borderId="17" xfId="0" applyFont="1" applyBorder="1" applyAlignment="1">
      <alignment horizontal="center" vertical="center" wrapText="1" readingOrder="1"/>
    </xf>
    <xf numFmtId="0" fontId="28" fillId="0" borderId="17" xfId="0" applyFont="1" applyBorder="1" applyAlignment="1">
      <alignment horizontal="center" vertical="center" wrapText="1"/>
    </xf>
    <xf numFmtId="0" fontId="28" fillId="0" borderId="0" xfId="0" applyFont="1" applyAlignment="1">
      <alignment horizontal="center" vertical="center"/>
    </xf>
    <xf numFmtId="0" fontId="29" fillId="0" borderId="30" xfId="0" applyFont="1" applyBorder="1" applyAlignment="1">
      <alignment horizontal="left" vertical="center" wrapText="1" readingOrder="1"/>
    </xf>
    <xf numFmtId="0" fontId="27" fillId="0" borderId="30" xfId="0" applyFont="1" applyBorder="1" applyAlignment="1">
      <alignment vertical="center" wrapText="1"/>
    </xf>
    <xf numFmtId="164" fontId="29" fillId="0" borderId="30" xfId="44" applyNumberFormat="1" applyFont="1" applyBorder="1" applyAlignment="1">
      <alignment horizontal="left" vertical="center" wrapText="1" readingOrder="1"/>
    </xf>
    <xf numFmtId="0" fontId="29" fillId="0" borderId="31" xfId="0" applyFont="1" applyBorder="1" applyAlignment="1">
      <alignment horizontal="left" vertical="center" wrapText="1" readingOrder="1"/>
    </xf>
    <xf numFmtId="164" fontId="29" fillId="2" borderId="31" xfId="44" applyNumberFormat="1" applyFont="1" applyFill="1" applyBorder="1" applyAlignment="1">
      <alignment horizontal="left" vertical="center" wrapText="1" readingOrder="1"/>
    </xf>
    <xf numFmtId="164" fontId="25" fillId="0" borderId="0" xfId="44" applyNumberFormat="1" applyFont="1" applyAlignment="1">
      <alignment vertical="center"/>
    </xf>
    <xf numFmtId="0" fontId="25" fillId="2" borderId="0" xfId="0" applyFont="1" applyFill="1" applyAlignment="1">
      <alignment horizontal="center" vertical="center"/>
    </xf>
    <xf numFmtId="0" fontId="25" fillId="0" borderId="0" xfId="0" applyFont="1" applyAlignment="1">
      <alignment vertical="center" wrapText="1"/>
    </xf>
    <xf numFmtId="164" fontId="29" fillId="0" borderId="31" xfId="44" applyNumberFormat="1" applyFont="1" applyBorder="1" applyAlignment="1">
      <alignment horizontal="left" vertical="center" wrapText="1" readingOrder="1"/>
    </xf>
    <xf numFmtId="0" fontId="27" fillId="0" borderId="31" xfId="0" applyFont="1" applyBorder="1" applyAlignment="1">
      <alignment vertical="center" wrapText="1"/>
    </xf>
    <xf numFmtId="6" fontId="27" fillId="0" borderId="31" xfId="44" applyNumberFormat="1" applyFont="1" applyBorder="1" applyAlignment="1">
      <alignment vertical="center" wrapText="1"/>
    </xf>
    <xf numFmtId="0" fontId="29" fillId="0" borderId="31" xfId="0" applyFont="1" applyFill="1" applyBorder="1" applyAlignment="1">
      <alignment horizontal="left" vertical="center" wrapText="1" readingOrder="1"/>
    </xf>
    <xf numFmtId="164" fontId="29" fillId="0" borderId="31" xfId="44" applyNumberFormat="1" applyFont="1" applyFill="1" applyBorder="1" applyAlignment="1">
      <alignment horizontal="left" vertical="center" wrapText="1" readingOrder="1"/>
    </xf>
    <xf numFmtId="0" fontId="29" fillId="0" borderId="0" xfId="0" applyFont="1" applyAlignment="1">
      <alignment horizontal="left" vertical="center" wrapText="1" readingOrder="1"/>
    </xf>
    <xf numFmtId="164" fontId="27" fillId="0" borderId="31" xfId="44" applyNumberFormat="1" applyFont="1" applyBorder="1" applyAlignment="1">
      <alignment vertical="center" wrapText="1"/>
    </xf>
    <xf numFmtId="6" fontId="29" fillId="0" borderId="31" xfId="0" applyNumberFormat="1" applyFont="1" applyFill="1" applyBorder="1" applyAlignment="1">
      <alignment horizontal="left" vertical="center" wrapText="1" readingOrder="1"/>
    </xf>
    <xf numFmtId="164" fontId="27" fillId="2" borderId="31" xfId="44" applyNumberFormat="1" applyFont="1" applyFill="1" applyBorder="1" applyAlignment="1">
      <alignment vertical="center" wrapText="1"/>
    </xf>
    <xf numFmtId="0" fontId="29" fillId="0" borderId="0" xfId="0" applyFont="1" applyBorder="1" applyAlignment="1">
      <alignment horizontal="left" vertical="center" wrapText="1" readingOrder="1"/>
    </xf>
    <xf numFmtId="164" fontId="27" fillId="0" borderId="0" xfId="44" applyNumberFormat="1" applyFont="1" applyBorder="1" applyAlignment="1">
      <alignment horizontal="left" vertical="center" wrapText="1"/>
    </xf>
    <xf numFmtId="164" fontId="29" fillId="0" borderId="0" xfId="44" applyNumberFormat="1" applyFont="1" applyBorder="1" applyAlignment="1">
      <alignment horizontal="left" vertical="center" wrapText="1" readingOrder="1"/>
    </xf>
    <xf numFmtId="164" fontId="27" fillId="0" borderId="0" xfId="44" applyNumberFormat="1" applyFont="1" applyBorder="1" applyAlignment="1">
      <alignment vertical="center" wrapText="1"/>
    </xf>
    <xf numFmtId="0" fontId="27" fillId="0" borderId="33" xfId="0" applyFont="1" applyBorder="1" applyAlignment="1">
      <alignment vertical="center" wrapText="1"/>
    </xf>
    <xf numFmtId="0" fontId="26" fillId="0" borderId="33" xfId="0" applyFont="1" applyBorder="1" applyAlignment="1">
      <alignment horizontal="right" vertical="center" wrapText="1" readingOrder="1"/>
    </xf>
    <xf numFmtId="164" fontId="26" fillId="0" borderId="33" xfId="44" applyNumberFormat="1" applyFont="1" applyBorder="1" applyAlignment="1">
      <alignment horizontal="left" vertical="center" wrapText="1" readingOrder="1"/>
    </xf>
    <xf numFmtId="164" fontId="26" fillId="0" borderId="33" xfId="0" applyNumberFormat="1" applyFont="1" applyBorder="1" applyAlignment="1">
      <alignment horizontal="left" vertical="center" wrapText="1" readingOrder="1"/>
    </xf>
    <xf numFmtId="164" fontId="26" fillId="36" borderId="33" xfId="0" applyNumberFormat="1" applyFont="1" applyFill="1" applyBorder="1" applyAlignment="1">
      <alignment horizontal="left" vertical="center" wrapText="1" readingOrder="1"/>
    </xf>
    <xf numFmtId="164" fontId="25" fillId="0" borderId="0" xfId="0" applyNumberFormat="1" applyFont="1" applyAlignment="1">
      <alignment vertical="center"/>
    </xf>
    <xf numFmtId="6" fontId="29" fillId="0" borderId="0" xfId="0" applyNumberFormat="1" applyFont="1" applyFill="1" applyBorder="1" applyAlignment="1">
      <alignment horizontal="left" vertical="center" wrapText="1" readingOrder="1"/>
    </xf>
    <xf numFmtId="164" fontId="26" fillId="36" borderId="0" xfId="0" applyNumberFormat="1" applyFont="1" applyFill="1" applyBorder="1" applyAlignment="1">
      <alignment horizontal="left" vertical="center" wrapText="1" readingOrder="1"/>
    </xf>
    <xf numFmtId="164" fontId="26" fillId="0" borderId="0" xfId="0" applyNumberFormat="1" applyFont="1" applyBorder="1" applyAlignment="1">
      <alignment horizontal="left" vertical="center" wrapText="1" readingOrder="1"/>
    </xf>
    <xf numFmtId="9" fontId="29" fillId="0" borderId="0" xfId="1" applyFont="1" applyBorder="1" applyAlignment="1">
      <alignment horizontal="center" vertical="center" wrapText="1" readingOrder="1"/>
    </xf>
    <xf numFmtId="164" fontId="25" fillId="2" borderId="0" xfId="0" applyNumberFormat="1" applyFont="1" applyFill="1" applyAlignment="1">
      <alignment horizontal="center" vertical="center"/>
    </xf>
    <xf numFmtId="164" fontId="25" fillId="0" borderId="0" xfId="0" applyNumberFormat="1" applyFont="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20" fillId="0" borderId="0" xfId="0" applyFont="1" applyFill="1"/>
    <xf numFmtId="164" fontId="0" fillId="0" borderId="0" xfId="44" applyNumberFormat="1" applyFont="1" applyFill="1"/>
    <xf numFmtId="10" fontId="0" fillId="0" borderId="0" xfId="1" applyNumberFormat="1" applyFont="1" applyFill="1"/>
    <xf numFmtId="10" fontId="31" fillId="0" borderId="0" xfId="1" applyNumberFormat="1" applyFont="1" applyFill="1"/>
    <xf numFmtId="0" fontId="3" fillId="0" borderId="0" xfId="0" applyFont="1" applyFill="1"/>
    <xf numFmtId="0" fontId="18" fillId="0" borderId="0" xfId="0" applyFont="1" applyFill="1"/>
    <xf numFmtId="10" fontId="18" fillId="0" borderId="0" xfId="1" applyNumberFormat="1" applyFont="1" applyFill="1"/>
    <xf numFmtId="173" fontId="20" fillId="0" borderId="0" xfId="1" applyNumberFormat="1" applyFont="1" applyAlignment="1">
      <alignment horizontal="right" vertical="top"/>
    </xf>
    <xf numFmtId="0" fontId="32" fillId="0" borderId="0" xfId="0" applyNumberFormat="1" applyFont="1" applyAlignment="1">
      <alignment vertical="top"/>
    </xf>
    <xf numFmtId="0" fontId="32" fillId="0" borderId="0" xfId="0" applyFont="1" applyAlignment="1">
      <alignment horizontal="center" vertical="top"/>
    </xf>
    <xf numFmtId="0" fontId="32" fillId="0" borderId="0" xfId="0" applyNumberFormat="1" applyFont="1" applyFill="1" applyBorder="1" applyAlignment="1" applyProtection="1">
      <alignment vertical="top"/>
    </xf>
    <xf numFmtId="0" fontId="32" fillId="0" borderId="0" xfId="0" applyFont="1" applyAlignment="1">
      <alignment horizontal="left" vertical="top"/>
    </xf>
    <xf numFmtId="0" fontId="32" fillId="0" borderId="0" xfId="0" applyFont="1" applyAlignment="1">
      <alignment vertical="top"/>
    </xf>
    <xf numFmtId="0" fontId="20" fillId="0" borderId="0" xfId="0" applyNumberFormat="1" applyFont="1" applyFill="1" applyBorder="1" applyAlignment="1" applyProtection="1">
      <alignment vertical="top"/>
    </xf>
    <xf numFmtId="0" fontId="20" fillId="0" borderId="0" xfId="0" applyFont="1" applyAlignment="1">
      <alignment horizontal="center" vertical="top"/>
    </xf>
    <xf numFmtId="0" fontId="32" fillId="0" borderId="1" xfId="0" applyFont="1" applyBorder="1" applyAlignment="1">
      <alignment horizontal="center" vertical="top"/>
    </xf>
    <xf numFmtId="0" fontId="32" fillId="0" borderId="1" xfId="0" applyFont="1" applyBorder="1" applyAlignment="1">
      <alignment vertical="top"/>
    </xf>
    <xf numFmtId="0" fontId="32" fillId="0" borderId="1" xfId="0" applyFont="1" applyBorder="1" applyAlignment="1">
      <alignment horizontal="left" vertical="top"/>
    </xf>
    <xf numFmtId="0" fontId="0" fillId="0" borderId="0" xfId="0" quotePrefix="1" applyFill="1"/>
    <xf numFmtId="173" fontId="0" fillId="0" borderId="0" xfId="0" applyNumberFormat="1"/>
    <xf numFmtId="3" fontId="20" fillId="0" borderId="0" xfId="0" applyNumberFormat="1" applyFont="1" applyFill="1" applyAlignment="1">
      <alignment vertical="center"/>
    </xf>
    <xf numFmtId="3" fontId="32" fillId="0" borderId="0" xfId="0" applyNumberFormat="1" applyFont="1" applyFill="1" applyAlignment="1">
      <alignment vertical="center"/>
    </xf>
    <xf numFmtId="164" fontId="0" fillId="0" borderId="0" xfId="0" applyNumberFormat="1" applyFill="1" applyAlignment="1"/>
    <xf numFmtId="164" fontId="33" fillId="0" borderId="37" xfId="0" applyNumberFormat="1" applyFont="1" applyFill="1" applyBorder="1" applyAlignment="1"/>
    <xf numFmtId="44" fontId="32" fillId="0" borderId="38" xfId="44" applyFont="1" applyFill="1" applyBorder="1" applyAlignment="1">
      <alignment vertical="center"/>
    </xf>
    <xf numFmtId="164" fontId="33" fillId="0" borderId="38" xfId="0" applyNumberFormat="1" applyFont="1" applyFill="1" applyBorder="1" applyAlignment="1"/>
    <xf numFmtId="164" fontId="33" fillId="0" borderId="0" xfId="0" applyNumberFormat="1" applyFont="1" applyFill="1" applyBorder="1" applyAlignment="1"/>
    <xf numFmtId="164" fontId="31" fillId="0" borderId="0" xfId="0" applyNumberFormat="1" applyFont="1" applyFill="1" applyBorder="1" applyAlignment="1"/>
    <xf numFmtId="164" fontId="31" fillId="0" borderId="0" xfId="0" applyNumberFormat="1" applyFont="1" applyFill="1" applyAlignment="1"/>
    <xf numFmtId="44" fontId="32" fillId="0" borderId="0" xfId="44" applyFont="1" applyFill="1" applyBorder="1" applyAlignment="1">
      <alignment vertical="center"/>
    </xf>
    <xf numFmtId="3" fontId="32" fillId="0" borderId="0" xfId="0" applyNumberFormat="1" applyFont="1" applyFill="1" applyBorder="1" applyAlignment="1">
      <alignment vertical="center"/>
    </xf>
    <xf numFmtId="172" fontId="36" fillId="0" borderId="0" xfId="2" applyNumberFormat="1" applyFont="1" applyFill="1" applyAlignment="1">
      <alignment horizontal="center"/>
    </xf>
    <xf numFmtId="9" fontId="36" fillId="0" borderId="0" xfId="1" applyFont="1" applyFill="1" applyAlignment="1">
      <alignment horizontal="center"/>
    </xf>
    <xf numFmtId="9" fontId="36" fillId="0" borderId="0" xfId="1" applyFont="1" applyFill="1"/>
    <xf numFmtId="168" fontId="36" fillId="0" borderId="24" xfId="0" applyNumberFormat="1" applyFont="1" applyFill="1" applyBorder="1" applyAlignment="1">
      <alignment horizontal="right"/>
    </xf>
    <xf numFmtId="168" fontId="36" fillId="0" borderId="0" xfId="0" applyNumberFormat="1" applyFont="1" applyFill="1" applyAlignment="1">
      <alignment horizontal="right"/>
    </xf>
    <xf numFmtId="0" fontId="36" fillId="0" borderId="0" xfId="0" applyFont="1" applyFill="1"/>
    <xf numFmtId="17" fontId="36" fillId="0" borderId="0" xfId="0" applyNumberFormat="1" applyFont="1" applyFill="1" applyAlignment="1">
      <alignment horizontal="center"/>
    </xf>
    <xf numFmtId="6" fontId="36" fillId="0" borderId="0" xfId="0" applyNumberFormat="1" applyFont="1" applyFill="1"/>
    <xf numFmtId="168" fontId="38" fillId="0" borderId="0" xfId="0" applyNumberFormat="1" applyFont="1" applyFill="1" applyAlignment="1">
      <alignment horizontal="left"/>
    </xf>
    <xf numFmtId="14" fontId="39" fillId="0" borderId="0" xfId="0" applyNumberFormat="1" applyFont="1" applyFill="1" applyAlignment="1">
      <alignment horizontal="center"/>
    </xf>
    <xf numFmtId="0" fontId="36" fillId="0" borderId="0" xfId="0" applyFont="1" applyFill="1" applyAlignment="1">
      <alignment horizontal="center"/>
    </xf>
    <xf numFmtId="3" fontId="41" fillId="0" borderId="0" xfId="0" applyNumberFormat="1" applyFont="1" applyFill="1" applyAlignment="1">
      <alignment vertical="center"/>
    </xf>
    <xf numFmtId="0" fontId="36" fillId="0" borderId="0" xfId="0" applyFont="1" applyFill="1" applyAlignment="1">
      <alignment horizontal="right"/>
    </xf>
    <xf numFmtId="164" fontId="36" fillId="0" borderId="26" xfId="2" applyNumberFormat="1" applyFont="1" applyFill="1" applyBorder="1"/>
    <xf numFmtId="164" fontId="36" fillId="0" borderId="0" xfId="2" applyNumberFormat="1" applyFont="1" applyFill="1" applyBorder="1"/>
    <xf numFmtId="164" fontId="36" fillId="0" borderId="27" xfId="0" applyNumberFormat="1" applyFont="1" applyFill="1" applyBorder="1"/>
    <xf numFmtId="9" fontId="36" fillId="0" borderId="24" xfId="1" applyFont="1" applyFill="1" applyBorder="1"/>
    <xf numFmtId="10" fontId="36" fillId="0" borderId="0" xfId="1" applyNumberFormat="1" applyFont="1" applyFill="1" applyAlignment="1">
      <alignment horizontal="right"/>
    </xf>
    <xf numFmtId="10" fontId="40" fillId="0" borderId="0" xfId="1" applyNumberFormat="1" applyFont="1" applyFill="1"/>
    <xf numFmtId="10" fontId="36" fillId="0" borderId="0" xfId="1" applyNumberFormat="1" applyFont="1" applyFill="1"/>
    <xf numFmtId="168" fontId="36" fillId="0" borderId="0" xfId="0" applyNumberFormat="1" applyFont="1" applyFill="1"/>
    <xf numFmtId="164" fontId="36" fillId="0" borderId="0" xfId="44" applyNumberFormat="1" applyFont="1" applyFill="1" applyAlignment="1">
      <alignment horizontal="center"/>
    </xf>
    <xf numFmtId="168" fontId="36" fillId="0" borderId="0" xfId="0" applyNumberFormat="1" applyFont="1" applyFill="1" applyAlignment="1">
      <alignment horizontal="center"/>
    </xf>
    <xf numFmtId="171" fontId="36" fillId="0" borderId="0" xfId="0" applyNumberFormat="1" applyFont="1" applyFill="1"/>
    <xf numFmtId="3" fontId="36" fillId="0" borderId="0" xfId="0" applyNumberFormat="1" applyFont="1" applyFill="1" applyAlignment="1">
      <alignment vertical="center"/>
    </xf>
    <xf numFmtId="10" fontId="36" fillId="0" borderId="0" xfId="1" applyNumberFormat="1" applyFont="1" applyFill="1" applyBorder="1"/>
    <xf numFmtId="164" fontId="36" fillId="0" borderId="0" xfId="0" applyNumberFormat="1" applyFont="1" applyFill="1" applyAlignment="1"/>
    <xf numFmtId="164" fontId="36" fillId="0" borderId="1" xfId="0" applyNumberFormat="1" applyFont="1" applyFill="1" applyBorder="1" applyAlignment="1"/>
    <xf numFmtId="164" fontId="36" fillId="0" borderId="37" xfId="0" applyNumberFormat="1" applyFont="1" applyFill="1" applyBorder="1" applyAlignment="1"/>
    <xf numFmtId="164" fontId="36" fillId="0" borderId="0" xfId="0" applyNumberFormat="1" applyFont="1" applyFill="1" applyBorder="1" applyAlignment="1"/>
    <xf numFmtId="0" fontId="43" fillId="0" borderId="0" xfId="0" applyFont="1" applyFill="1"/>
    <xf numFmtId="164" fontId="42" fillId="0" borderId="34" xfId="0" applyNumberFormat="1" applyFont="1" applyFill="1" applyBorder="1" applyAlignment="1"/>
    <xf numFmtId="17" fontId="36" fillId="0" borderId="0" xfId="0" applyNumberFormat="1" applyFont="1" applyFill="1"/>
    <xf numFmtId="0" fontId="36" fillId="0" borderId="0" xfId="0" applyFont="1" applyFill="1" applyBorder="1"/>
    <xf numFmtId="168" fontId="38" fillId="0" borderId="0" xfId="0" applyNumberFormat="1" applyFont="1" applyFill="1" applyAlignment="1">
      <alignment horizontal="center"/>
    </xf>
    <xf numFmtId="164" fontId="36" fillId="0" borderId="0" xfId="0" applyNumberFormat="1" applyFont="1" applyFill="1" applyBorder="1"/>
    <xf numFmtId="174" fontId="36" fillId="0" borderId="0" xfId="0" applyNumberFormat="1" applyFont="1" applyFill="1"/>
    <xf numFmtId="0" fontId="20" fillId="0" borderId="0" xfId="0" applyFont="1" applyFill="1" applyAlignment="1"/>
    <xf numFmtId="164" fontId="20" fillId="0" borderId="0" xfId="0" applyNumberFormat="1" applyFont="1" applyFill="1" applyAlignment="1"/>
    <xf numFmtId="0" fontId="31" fillId="0" borderId="0" xfId="0" applyFont="1" applyFill="1" applyAlignment="1"/>
    <xf numFmtId="164" fontId="20" fillId="0" borderId="1" xfId="0" applyNumberFormat="1" applyFont="1" applyFill="1" applyBorder="1" applyAlignment="1"/>
    <xf numFmtId="164" fontId="20" fillId="0" borderId="22" xfId="0" applyNumberFormat="1" applyFont="1" applyFill="1" applyBorder="1" applyAlignment="1"/>
    <xf numFmtId="164" fontId="20" fillId="0" borderId="37" xfId="0" applyNumberFormat="1" applyFont="1" applyFill="1" applyBorder="1" applyAlignment="1"/>
    <xf numFmtId="164" fontId="20" fillId="0" borderId="0" xfId="0" applyNumberFormat="1" applyFont="1" applyFill="1" applyBorder="1" applyAlignment="1"/>
    <xf numFmtId="44" fontId="32" fillId="0" borderId="34" xfId="44" applyFont="1" applyFill="1" applyBorder="1" applyAlignment="1">
      <alignment vertical="center"/>
    </xf>
    <xf numFmtId="164" fontId="33" fillId="0" borderId="34" xfId="0" applyNumberFormat="1" applyFont="1" applyFill="1" applyBorder="1" applyAlignment="1"/>
    <xf numFmtId="164" fontId="36" fillId="0" borderId="0" xfId="0" applyNumberFormat="1" applyFont="1" applyFill="1"/>
    <xf numFmtId="10" fontId="20" fillId="0" borderId="0" xfId="1" applyNumberFormat="1" applyFont="1" applyFill="1"/>
    <xf numFmtId="164" fontId="20" fillId="0" borderId="37" xfId="44" applyNumberFormat="1" applyFont="1" applyFill="1" applyBorder="1"/>
    <xf numFmtId="0" fontId="32" fillId="0" borderId="0" xfId="0" applyFont="1" applyFill="1"/>
    <xf numFmtId="0" fontId="20" fillId="0" borderId="0" xfId="0" applyFont="1" applyFill="1" applyAlignment="1">
      <alignment horizontal="center"/>
    </xf>
    <xf numFmtId="0" fontId="33" fillId="0" borderId="0" xfId="0" applyFont="1" applyFill="1" applyAlignment="1">
      <alignment horizontal="center"/>
    </xf>
    <xf numFmtId="0" fontId="4" fillId="0" borderId="0" xfId="0" applyFont="1" applyFill="1"/>
    <xf numFmtId="0" fontId="4" fillId="0" borderId="0" xfId="0" applyFont="1" applyFill="1" applyAlignment="1">
      <alignment horizontal="center"/>
    </xf>
    <xf numFmtId="0" fontId="0" fillId="0" borderId="0" xfId="0" applyFill="1" applyAlignment="1">
      <alignment horizontal="left"/>
    </xf>
    <xf numFmtId="0" fontId="0" fillId="0" borderId="0" xfId="0" applyFill="1" applyAlignment="1">
      <alignment horizontal="center"/>
    </xf>
    <xf numFmtId="14" fontId="0" fillId="0" borderId="0" xfId="0" applyNumberFormat="1" applyFill="1" applyAlignment="1">
      <alignment horizontal="center"/>
    </xf>
    <xf numFmtId="0" fontId="20" fillId="0" borderId="18" xfId="0" applyFont="1"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8" xfId="0" applyFill="1" applyBorder="1" applyAlignment="1">
      <alignment horizontal="center"/>
    </xf>
    <xf numFmtId="0" fontId="18" fillId="0" borderId="1" xfId="0" applyFont="1" applyFill="1" applyBorder="1" applyAlignment="1">
      <alignment horizontal="center"/>
    </xf>
    <xf numFmtId="0" fontId="20" fillId="0" borderId="19" xfId="0" applyFont="1"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169" fontId="0" fillId="0" borderId="20" xfId="0" quotePrefix="1" applyNumberFormat="1" applyFill="1" applyBorder="1" applyAlignment="1">
      <alignment horizontal="center"/>
    </xf>
    <xf numFmtId="0" fontId="0" fillId="0" borderId="20" xfId="0" quotePrefix="1" applyFill="1" applyBorder="1" applyAlignment="1">
      <alignment horizontal="center"/>
    </xf>
    <xf numFmtId="0" fontId="0" fillId="0" borderId="20" xfId="0" applyFill="1" applyBorder="1" applyAlignment="1">
      <alignment horizontal="center"/>
    </xf>
    <xf numFmtId="169" fontId="0" fillId="0" borderId="20" xfId="0" applyNumberFormat="1" applyFill="1" applyBorder="1" applyAlignment="1">
      <alignment horizontal="center"/>
    </xf>
    <xf numFmtId="0" fontId="22" fillId="0" borderId="0" xfId="0" applyFont="1" applyFill="1" applyAlignment="1">
      <alignment horizontal="left"/>
    </xf>
    <xf numFmtId="14" fontId="34" fillId="0" borderId="0" xfId="0" applyNumberFormat="1" applyFont="1" applyFill="1" applyAlignment="1">
      <alignment horizontal="center"/>
    </xf>
    <xf numFmtId="0" fontId="18" fillId="0" borderId="0" xfId="0" applyFont="1" applyFill="1" applyBorder="1" applyAlignment="1">
      <alignment horizontal="center" wrapText="1"/>
    </xf>
    <xf numFmtId="0" fontId="1" fillId="0" borderId="0" xfId="0" applyFont="1" applyFill="1"/>
    <xf numFmtId="0" fontId="1" fillId="0" borderId="0" xfId="0" applyFont="1" applyFill="1" applyAlignment="1">
      <alignment horizontal="center"/>
    </xf>
    <xf numFmtId="0" fontId="0" fillId="0" borderId="25" xfId="0" applyFill="1" applyBorder="1"/>
    <xf numFmtId="14" fontId="32" fillId="0" borderId="0" xfId="0" applyNumberFormat="1" applyFont="1" applyFill="1" applyAlignment="1">
      <alignment horizontal="center"/>
    </xf>
    <xf numFmtId="171" fontId="0" fillId="0" borderId="0" xfId="0" applyNumberFormat="1" applyFill="1"/>
    <xf numFmtId="0" fontId="18" fillId="0" borderId="1" xfId="0" applyFont="1" applyFill="1" applyBorder="1" applyAlignment="1">
      <alignment horizontal="center" wrapText="1"/>
    </xf>
    <xf numFmtId="17" fontId="0" fillId="0" borderId="0" xfId="0" applyNumberFormat="1" applyFill="1" applyAlignment="1">
      <alignment horizontal="center"/>
    </xf>
    <xf numFmtId="164" fontId="0" fillId="0" borderId="26" xfId="2" applyNumberFormat="1" applyFont="1" applyFill="1" applyBorder="1"/>
    <xf numFmtId="164" fontId="0" fillId="0" borderId="27" xfId="0" applyNumberFormat="1" applyFill="1" applyBorder="1"/>
    <xf numFmtId="6" fontId="0" fillId="0" borderId="0" xfId="0" applyNumberFormat="1" applyFill="1"/>
    <xf numFmtId="9" fontId="0" fillId="0" borderId="24" xfId="1" applyFont="1" applyFill="1" applyBorder="1"/>
    <xf numFmtId="168" fontId="23" fillId="0" borderId="0" xfId="0" applyNumberFormat="1" applyFont="1" applyFill="1" applyAlignment="1">
      <alignment horizontal="left"/>
    </xf>
    <xf numFmtId="14" fontId="35" fillId="0" borderId="0" xfId="0" applyNumberFormat="1" applyFont="1" applyFill="1" applyAlignment="1">
      <alignment horizontal="center"/>
    </xf>
    <xf numFmtId="10" fontId="0" fillId="0" borderId="0" xfId="1" applyNumberFormat="1" applyFont="1" applyFill="1" applyAlignment="1">
      <alignment horizontal="right"/>
    </xf>
    <xf numFmtId="168" fontId="0" fillId="0" borderId="0" xfId="0" applyNumberFormat="1" applyFill="1"/>
    <xf numFmtId="172" fontId="0" fillId="0" borderId="0" xfId="2" applyNumberFormat="1" applyFont="1" applyFill="1" applyAlignment="1">
      <alignment horizontal="center"/>
    </xf>
    <xf numFmtId="164" fontId="0" fillId="0" borderId="0" xfId="44" applyNumberFormat="1" applyFont="1" applyFill="1" applyAlignment="1">
      <alignment horizontal="center"/>
    </xf>
    <xf numFmtId="168" fontId="0" fillId="0" borderId="0" xfId="0" applyNumberFormat="1" applyFill="1" applyAlignment="1">
      <alignment horizontal="center"/>
    </xf>
    <xf numFmtId="17" fontId="20" fillId="0" borderId="0" xfId="0" applyNumberFormat="1" applyFont="1" applyFill="1" applyAlignment="1">
      <alignment horizontal="center"/>
    </xf>
    <xf numFmtId="164" fontId="20" fillId="0" borderId="0" xfId="2" applyNumberFormat="1" applyFont="1" applyFill="1" applyBorder="1"/>
    <xf numFmtId="0" fontId="33" fillId="0" borderId="1" xfId="0" applyFont="1" applyFill="1" applyBorder="1" applyAlignment="1">
      <alignment horizontal="center"/>
    </xf>
    <xf numFmtId="0" fontId="33" fillId="0" borderId="1" xfId="0" applyFont="1" applyFill="1" applyBorder="1" applyAlignment="1">
      <alignment horizontal="center" wrapText="1"/>
    </xf>
    <xf numFmtId="174" fontId="0" fillId="0" borderId="0" xfId="0" applyNumberFormat="1" applyFill="1"/>
    <xf numFmtId="0" fontId="0" fillId="0" borderId="0" xfId="0" applyFill="1" applyAlignment="1"/>
    <xf numFmtId="17" fontId="3" fillId="0" borderId="0" xfId="0" applyNumberFormat="1" applyFont="1" applyFill="1" applyAlignment="1">
      <alignment horizontal="center"/>
    </xf>
    <xf numFmtId="164" fontId="0" fillId="0" borderId="0" xfId="0" applyNumberFormat="1" applyFill="1"/>
    <xf numFmtId="0" fontId="0" fillId="0" borderId="0" xfId="0" applyFill="1" applyAlignment="1">
      <alignment horizontal="right"/>
    </xf>
    <xf numFmtId="164" fontId="31" fillId="0" borderId="34" xfId="0" applyNumberFormat="1" applyFont="1" applyFill="1" applyBorder="1" applyAlignment="1"/>
    <xf numFmtId="164" fontId="20" fillId="0" borderId="0" xfId="0" applyNumberFormat="1" applyFont="1" applyFill="1" applyBorder="1"/>
    <xf numFmtId="168" fontId="23" fillId="0" borderId="0" xfId="0" applyNumberFormat="1" applyFont="1" applyFill="1" applyAlignment="1">
      <alignment horizontal="center"/>
    </xf>
    <xf numFmtId="17" fontId="20" fillId="0" borderId="0" xfId="0" applyNumberFormat="1" applyFont="1" applyFill="1" applyBorder="1" applyAlignment="1">
      <alignment horizontal="center"/>
    </xf>
    <xf numFmtId="164" fontId="0" fillId="0" borderId="0" xfId="0" applyNumberFormat="1" applyFill="1" applyBorder="1"/>
    <xf numFmtId="164" fontId="3" fillId="0" borderId="0" xfId="0" applyNumberFormat="1" applyFont="1" applyFill="1" applyBorder="1"/>
    <xf numFmtId="168" fontId="0" fillId="0" borderId="0" xfId="0" applyNumberFormat="1" applyFill="1" applyBorder="1" applyAlignment="1">
      <alignment horizontal="right"/>
    </xf>
    <xf numFmtId="168" fontId="23" fillId="0" borderId="0" xfId="0" applyNumberFormat="1" applyFont="1" applyFill="1" applyBorder="1" applyAlignment="1">
      <alignment horizontal="left"/>
    </xf>
    <xf numFmtId="168" fontId="23" fillId="0" borderId="0" xfId="0" applyNumberFormat="1" applyFont="1" applyFill="1" applyBorder="1" applyAlignment="1">
      <alignment horizontal="center"/>
    </xf>
    <xf numFmtId="168" fontId="18" fillId="0" borderId="0" xfId="0" applyNumberFormat="1" applyFont="1" applyFill="1" applyBorder="1" applyAlignment="1">
      <alignment horizontal="right"/>
    </xf>
    <xf numFmtId="168" fontId="18" fillId="0" borderId="34" xfId="0" applyNumberFormat="1" applyFont="1" applyFill="1" applyBorder="1" applyAlignment="1">
      <alignment horizontal="right"/>
    </xf>
    <xf numFmtId="0" fontId="18" fillId="0" borderId="0" xfId="0" applyFont="1" applyFill="1" applyBorder="1" applyAlignment="1">
      <alignment horizontal="right"/>
    </xf>
    <xf numFmtId="168" fontId="18" fillId="0" borderId="34" xfId="0" applyNumberFormat="1" applyFont="1" applyFill="1" applyBorder="1"/>
    <xf numFmtId="168" fontId="18" fillId="0" borderId="0" xfId="0" applyNumberFormat="1" applyFont="1" applyFill="1" applyBorder="1"/>
    <xf numFmtId="168" fontId="0" fillId="0" borderId="1" xfId="0" applyNumberFormat="1" applyFill="1" applyBorder="1" applyAlignment="1">
      <alignment horizontal="center"/>
    </xf>
    <xf numFmtId="164" fontId="0" fillId="0" borderId="0" xfId="44" applyNumberFormat="1" applyFont="1" applyFill="1" applyBorder="1" applyAlignment="1">
      <alignment horizontal="center"/>
    </xf>
    <xf numFmtId="10" fontId="0" fillId="0" borderId="0" xfId="1" applyNumberFormat="1" applyFont="1" applyFill="1" applyBorder="1" applyAlignment="1">
      <alignment horizontal="center"/>
    </xf>
    <xf numFmtId="168" fontId="0" fillId="0" borderId="0" xfId="0" applyNumberFormat="1" applyFill="1" applyBorder="1" applyAlignment="1">
      <alignment horizontal="center"/>
    </xf>
    <xf numFmtId="168" fontId="18" fillId="0" borderId="14" xfId="0" applyNumberFormat="1" applyFont="1" applyFill="1" applyBorder="1" applyAlignment="1">
      <alignment horizontal="center"/>
    </xf>
    <xf numFmtId="168" fontId="18" fillId="0" borderId="15" xfId="0" applyNumberFormat="1" applyFont="1" applyFill="1" applyBorder="1" applyAlignment="1">
      <alignment horizontal="center"/>
    </xf>
    <xf numFmtId="168" fontId="18" fillId="0" borderId="35" xfId="0" applyNumberFormat="1" applyFont="1" applyFill="1" applyBorder="1" applyAlignment="1">
      <alignment horizontal="center"/>
    </xf>
    <xf numFmtId="168" fontId="18" fillId="0" borderId="0" xfId="0" applyNumberFormat="1" applyFont="1" applyFill="1" applyBorder="1" applyAlignment="1">
      <alignment horizontal="center"/>
    </xf>
    <xf numFmtId="168" fontId="18" fillId="0" borderId="16" xfId="0" applyNumberFormat="1" applyFont="1" applyFill="1" applyBorder="1" applyAlignment="1">
      <alignment horizontal="center"/>
    </xf>
    <xf numFmtId="168" fontId="18" fillId="0" borderId="17" xfId="0" applyNumberFormat="1" applyFont="1" applyFill="1" applyBorder="1" applyAlignment="1">
      <alignment horizontal="center"/>
    </xf>
    <xf numFmtId="168" fontId="18" fillId="0" borderId="36" xfId="0" applyNumberFormat="1" applyFont="1" applyFill="1" applyBorder="1" applyAlignment="1">
      <alignment horizontal="center"/>
    </xf>
    <xf numFmtId="0" fontId="18" fillId="0" borderId="0" xfId="0" applyFont="1" applyFill="1" applyBorder="1" applyAlignment="1">
      <alignment horizontal="center" wrapText="1"/>
    </xf>
    <xf numFmtId="0" fontId="18" fillId="0" borderId="1" xfId="0" applyFont="1" applyFill="1" applyBorder="1" applyAlignment="1">
      <alignment horizontal="center" wrapText="1"/>
    </xf>
    <xf numFmtId="0" fontId="0" fillId="0" borderId="0" xfId="0" applyFill="1" applyAlignment="1">
      <alignment horizontal="left" vertical="top" wrapText="1"/>
    </xf>
    <xf numFmtId="0" fontId="18" fillId="0" borderId="11"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15" xfId="0" applyFill="1" applyBorder="1" applyAlignment="1">
      <alignment horizontal="center" wrapText="1"/>
    </xf>
    <xf numFmtId="0" fontId="0" fillId="0" borderId="17" xfId="0" applyFill="1" applyBorder="1" applyAlignment="1">
      <alignment horizontal="center" wrapText="1"/>
    </xf>
    <xf numFmtId="0" fontId="29" fillId="0" borderId="32" xfId="0" applyFont="1" applyBorder="1" applyAlignment="1">
      <alignment horizontal="left" vertical="center" wrapText="1" readingOrder="1"/>
    </xf>
    <xf numFmtId="0" fontId="29" fillId="0" borderId="30" xfId="0" applyFont="1" applyBorder="1" applyAlignment="1">
      <alignment horizontal="left" vertical="center" wrapText="1" readingOrder="1"/>
    </xf>
    <xf numFmtId="0" fontId="29" fillId="0" borderId="0" xfId="0" applyFont="1" applyBorder="1" applyAlignment="1">
      <alignment horizontal="left" vertical="center" wrapText="1" readingOrder="1"/>
    </xf>
    <xf numFmtId="0" fontId="26" fillId="0" borderId="0" xfId="0" applyFont="1" applyBorder="1" applyAlignment="1">
      <alignment horizontal="left" vertical="center" wrapText="1" readingOrder="1"/>
    </xf>
    <xf numFmtId="0" fontId="26" fillId="0" borderId="17" xfId="0" applyFont="1" applyBorder="1" applyAlignment="1">
      <alignment horizontal="left" vertical="center" wrapText="1" readingOrder="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44"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5" xr:uid="{677A8A8A-F765-4F04-BF86-B05D870733F6}"/>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CC99"/>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186</xdr:col>
      <xdr:colOff>476250</xdr:colOff>
      <xdr:row>9</xdr:row>
      <xdr:rowOff>10584</xdr:rowOff>
    </xdr:from>
    <xdr:to>
      <xdr:col>193</xdr:col>
      <xdr:colOff>246084</xdr:colOff>
      <xdr:row>17</xdr:row>
      <xdr:rowOff>38965</xdr:rowOff>
    </xdr:to>
    <xdr:pic>
      <xdr:nvPicPr>
        <xdr:cNvPr id="2" name="Picture 1">
          <a:extLst>
            <a:ext uri="{FF2B5EF4-FFF2-40B4-BE49-F238E27FC236}">
              <a16:creationId xmlns:a16="http://schemas.microsoft.com/office/drawing/2014/main" id="{C7E66B5F-9A24-9B4E-5DE0-01F0F4FB5606}"/>
            </a:ext>
          </a:extLst>
        </xdr:cNvPr>
        <xdr:cNvPicPr>
          <a:picLocks noChangeAspect="1"/>
        </xdr:cNvPicPr>
      </xdr:nvPicPr>
      <xdr:blipFill>
        <a:blip xmlns:r="http://schemas.openxmlformats.org/officeDocument/2006/relationships" r:embed="rId1"/>
        <a:stretch>
          <a:fillRect/>
        </a:stretch>
      </xdr:blipFill>
      <xdr:spPr>
        <a:xfrm>
          <a:off x="97980500" y="1936751"/>
          <a:ext cx="4066667" cy="1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XXXX-NWN-Exh-KTW-3-Walker-WP2-12-18-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20Rate%20Case%20projects%2011.15.2022%20-%20for%20comprehensive%20filing.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20XXXX-NWN-Exh-KTW-2-Walker-WP1-12-18-2020%20-%20FINAL%20-%20for%20comprehensive%20filing.xlsx?D7FA6BF8" TargetMode="External"/><Relationship Id="rId1" Type="http://schemas.openxmlformats.org/officeDocument/2006/relationships/externalLinkPath" Target="file:///\\D7FA6BF8\20XXXX-NWN-Exh-KTW-2-Walker-WP1-12-18-2020%20-%20FINAL%20-%20for%20comprehensive%20fil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rizon%20OM%20Filing%20-%20for%20comprehensive%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and Summary"/>
      <sheetName val="Employees"/>
      <sheetName val="Transmission"/>
      <sheetName val="Telemetering"/>
      <sheetName val="Perimeter Alloc"/>
      <sheetName val="Environmental"/>
    </sheetNames>
    <sheetDataSet>
      <sheetData sheetId="0">
        <row r="105">
          <cell r="D105">
            <v>0.11529999999999996</v>
          </cell>
        </row>
        <row r="106">
          <cell r="D106">
            <v>0.11639999999999995</v>
          </cell>
        </row>
        <row r="107">
          <cell r="D107">
            <v>0.1048</v>
          </cell>
        </row>
        <row r="108">
          <cell r="D108">
            <v>8.5400000000000031E-2</v>
          </cell>
        </row>
        <row r="109">
          <cell r="D109">
            <v>0.25180000000000002</v>
          </cell>
        </row>
        <row r="110">
          <cell r="D110">
            <v>0.10960000000000003</v>
          </cell>
        </row>
        <row r="111">
          <cell r="D111">
            <v>0.10809999999999997</v>
          </cell>
        </row>
        <row r="112">
          <cell r="D112">
            <v>0.10299999999999998</v>
          </cell>
        </row>
        <row r="113">
          <cell r="D113">
            <v>8.5600000000000009E-2</v>
          </cell>
        </row>
        <row r="114">
          <cell r="D114">
            <v>9.430000000000005E-2</v>
          </cell>
        </row>
        <row r="115">
          <cell r="D115">
            <v>0.100274</v>
          </cell>
        </row>
        <row r="116">
          <cell r="D116">
            <v>0.11278100000000001</v>
          </cell>
        </row>
        <row r="117">
          <cell r="D117">
            <v>0.109888</v>
          </cell>
        </row>
        <row r="118">
          <cell r="D118">
            <v>0.30000000000000004</v>
          </cell>
        </row>
        <row r="119">
          <cell r="D119">
            <v>0.11111111111111116</v>
          </cell>
        </row>
        <row r="120">
          <cell r="D120">
            <v>1</v>
          </cell>
        </row>
        <row r="121">
          <cell r="D121">
            <v>0</v>
          </cell>
        </row>
        <row r="122">
          <cell r="D122">
            <v>0.11970000000000003</v>
          </cell>
        </row>
        <row r="123">
          <cell r="D123">
            <v>1.2220987243040216E-2</v>
          </cell>
        </row>
        <row r="124">
          <cell r="D124">
            <v>0.11556083283663321</v>
          </cell>
        </row>
        <row r="125">
          <cell r="D125">
            <v>0.14265125464404022</v>
          </cell>
        </row>
        <row r="126">
          <cell r="D126">
            <v>6.25E-2</v>
          </cell>
        </row>
        <row r="127">
          <cell r="D127">
            <v>3.3200000000000007E-2</v>
          </cell>
        </row>
        <row r="128">
          <cell r="D128">
            <v>0.13519317243190643</v>
          </cell>
        </row>
        <row r="129">
          <cell r="D129">
            <v>0.1067206669772393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rizon pivot"/>
      <sheetName val="Horizon Project assets 11.16.20"/>
      <sheetName val="202434"/>
      <sheetName val="202170"/>
      <sheetName val="202299"/>
      <sheetName val="202290"/>
      <sheetName val="202289"/>
    </sheetNames>
    <sheetDataSet>
      <sheetData sheetId="0">
        <row r="3">
          <cell r="C3">
            <v>44469</v>
          </cell>
          <cell r="E3">
            <v>4529758.24</v>
          </cell>
        </row>
        <row r="5">
          <cell r="C5">
            <v>44469</v>
          </cell>
          <cell r="E5">
            <v>85165.56</v>
          </cell>
        </row>
        <row r="6">
          <cell r="E6">
            <v>1783498.46</v>
          </cell>
        </row>
        <row r="7">
          <cell r="E7">
            <v>1116940.19</v>
          </cell>
        </row>
        <row r="10">
          <cell r="C10">
            <v>44497</v>
          </cell>
          <cell r="E10">
            <v>1202043.19</v>
          </cell>
        </row>
        <row r="11">
          <cell r="E11">
            <v>1896048</v>
          </cell>
        </row>
        <row r="14">
          <cell r="C14">
            <v>44530</v>
          </cell>
          <cell r="E14">
            <v>2217634.86</v>
          </cell>
        </row>
        <row r="16">
          <cell r="C16">
            <v>44861</v>
          </cell>
          <cell r="E16">
            <v>2039132.37</v>
          </cell>
        </row>
        <row r="17">
          <cell r="E17">
            <v>1344670.4</v>
          </cell>
        </row>
        <row r="20">
          <cell r="C20">
            <v>44860</v>
          </cell>
          <cell r="E20">
            <v>6255225.25</v>
          </cell>
        </row>
        <row r="22">
          <cell r="C22">
            <v>44833</v>
          </cell>
          <cell r="E22">
            <v>47460862.399999991</v>
          </cell>
        </row>
        <row r="23">
          <cell r="E23">
            <v>24472007.539999995</v>
          </cell>
        </row>
        <row r="24">
          <cell r="E24">
            <v>2224727.8800000013</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W-2 - Rev Req"/>
      <sheetName val="KTW-3 p1 - Test Year Results"/>
      <sheetName val="KTW-3 p2 &amp; p3 - O&amp;M"/>
      <sheetName val="KTW-3 p4 - Factors"/>
      <sheetName val="KTW-3 p5 - Taxes"/>
      <sheetName val="KTW-3 p6 &amp; p7 - Rate Base"/>
      <sheetName val="KTW-3 p8 - Cost of Cap"/>
      <sheetName val="KTW-4,5,8 p1 - Adjust Issues"/>
      <sheetName val="KTW-4,5,8 p2 - Adjust Tax"/>
      <sheetName val="KTW-4 p3 - Revenue &amp; Gas Cost"/>
      <sheetName val="KTW-4 p4 - Misc Rev Adjs"/>
      <sheetName val="KTW-4 p5 - Bonuses"/>
      <sheetName val="KTW-4 p6 - Property Taxes"/>
      <sheetName val="KTW-4 p7 - Uncollectible"/>
      <sheetName val="KTW-4 p8 - Working Cap"/>
      <sheetName val="KTW-4 p9 - Marketing"/>
      <sheetName val="KTW-4 p10 - Claims"/>
      <sheetName val="KTW-4 p11 - Rate Case Exp"/>
      <sheetName val="KTW-4 p12 - Clearing"/>
      <sheetName val="KTW-4 p13 - Holdco"/>
      <sheetName val="KTW-4 Save for Future"/>
      <sheetName val="KTW-5 p3 - Payroll 1"/>
      <sheetName val="KTW-5 p4 - Payroll 2"/>
      <sheetName val="KTW-5 p5 - Pay Overheads"/>
      <sheetName val="KTW-5 p6 - 250 Taylor"/>
      <sheetName val="KTW-5 p7,KTW-8 p3 - Post TY Adj"/>
      <sheetName val="KTW-5 p8 - EDIT RB Adj."/>
      <sheetName val="KTW-5 p9 - EOP Deprec Exp"/>
      <sheetName val="KTW-5 p10 - EOP Rate Base"/>
      <sheetName val="KTW-7,9 p1 - Rev Req"/>
      <sheetName val="WP - Deferred Tax"/>
      <sheetName val="WP - Other Rev &amp; Tax"/>
    </sheetNames>
    <sheetDataSet>
      <sheetData sheetId="0"/>
      <sheetData sheetId="1"/>
      <sheetData sheetId="2"/>
      <sheetData sheetId="3"/>
      <sheetData sheetId="4"/>
      <sheetData sheetId="5"/>
      <sheetData sheetId="6">
        <row r="28">
          <cell r="C28">
            <v>4.1568704330584232E-2</v>
          </cell>
        </row>
      </sheetData>
      <sheetData sheetId="7">
        <row r="51">
          <cell r="AK51">
            <v>479067.60644314962</v>
          </cell>
          <cell r="AL51">
            <v>314452.18536097044</v>
          </cell>
          <cell r="AM51">
            <v>320561.63688005146</v>
          </cell>
          <cell r="AN51">
            <v>23537.91410982273</v>
          </cell>
          <cell r="AO51">
            <v>38054.012597636356</v>
          </cell>
          <cell r="AP51">
            <v>671466.61884619121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 Horizon Def"/>
      <sheetName val="Amortization Schedule"/>
      <sheetName val="Horizon Allocation Calc"/>
    </sheetNames>
    <sheetDataSet>
      <sheetData sheetId="0"/>
      <sheetData sheetId="1"/>
      <sheetData sheetId="2">
        <row r="4">
          <cell r="E4">
            <v>104112.83301999999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D0F7-092F-441B-BE7A-B1E759473F27}">
  <sheetPr>
    <pageSetUpPr fitToPage="1"/>
  </sheetPr>
  <dimension ref="A1:GM56"/>
  <sheetViews>
    <sheetView showGridLines="0" tabSelected="1" zoomScale="90" zoomScaleNormal="90" workbookViewId="0">
      <pane xSplit="6" ySplit="3" topLeftCell="FT4" activePane="bottomRight" state="frozen"/>
      <selection pane="topRight" activeCell="G1" sqref="G1"/>
      <selection pane="bottomLeft" activeCell="A4" sqref="A4"/>
      <selection pane="bottomRight" activeCell="GF24" sqref="GF24"/>
    </sheetView>
  </sheetViews>
  <sheetFormatPr defaultRowHeight="15" outlineLevelRow="1" outlineLevelCol="1" x14ac:dyDescent="0.25"/>
  <cols>
    <col min="1" max="1" width="5.140625" style="16" customWidth="1"/>
    <col min="2" max="2" width="18.42578125" style="183" customWidth="1"/>
    <col min="3" max="3" width="7" style="16" customWidth="1" outlineLevel="1"/>
    <col min="4" max="4" width="9.85546875" style="16" customWidth="1" outlineLevel="1"/>
    <col min="5" max="5" width="15.42578125" style="16" customWidth="1" outlineLevel="1"/>
    <col min="6" max="6" width="56.7109375" style="16" bestFit="1" customWidth="1"/>
    <col min="7" max="7" width="16" style="16" bestFit="1" customWidth="1"/>
    <col min="8" max="8" width="14.28515625" style="16" customWidth="1" outlineLevel="1"/>
    <col min="9" max="10" width="12.5703125" style="16" customWidth="1" outlineLevel="1"/>
    <col min="11" max="11" width="12.140625" style="16" customWidth="1" outlineLevel="1"/>
    <col min="12" max="13" width="13.28515625" style="16" customWidth="1" outlineLevel="1"/>
    <col min="14" max="14" width="12.28515625" style="16" customWidth="1" outlineLevel="1"/>
    <col min="15" max="15" width="10.5703125" style="16" customWidth="1" outlineLevel="1"/>
    <col min="16" max="16" width="12.140625" style="16" customWidth="1" outlineLevel="1"/>
    <col min="17" max="17" width="13.28515625" style="16" customWidth="1" outlineLevel="1"/>
    <col min="18" max="18" width="13.28515625" style="16" customWidth="1" outlineLevel="1" collapsed="1"/>
    <col min="19" max="21" width="12.140625" style="16" customWidth="1" outlineLevel="1"/>
    <col min="22" max="22" width="13.85546875" style="16" customWidth="1" outlineLevel="1"/>
    <col min="23" max="23" width="14.42578125" style="16" customWidth="1" outlineLevel="1"/>
    <col min="24" max="25" width="12.140625" style="16" customWidth="1" outlineLevel="1"/>
    <col min="26" max="26" width="1.28515625" style="16" customWidth="1" outlineLevel="1"/>
    <col min="27" max="28" width="7.140625" style="16" customWidth="1" outlineLevel="1"/>
    <col min="29" max="29" width="6" style="16" customWidth="1" outlineLevel="1"/>
    <col min="30" max="34" width="5.5703125" style="16" customWidth="1" outlineLevel="1"/>
    <col min="35" max="38" width="7" style="16" customWidth="1" outlineLevel="1"/>
    <col min="39" max="40" width="4.5703125" style="16" customWidth="1" outlineLevel="1"/>
    <col min="41" max="43" width="7" style="16" customWidth="1" outlineLevel="1"/>
    <col min="44" max="44" width="5.5703125" style="16" customWidth="1" outlineLevel="1"/>
    <col min="45" max="47" width="6.5703125" style="16" customWidth="1" outlineLevel="1"/>
    <col min="48" max="48" width="5.5703125" style="16" customWidth="1" outlineLevel="1"/>
    <col min="49" max="49" width="12.85546875" style="16" customWidth="1" outlineLevel="1"/>
    <col min="50" max="50" width="16.140625" style="16" customWidth="1" outlineLevel="1"/>
    <col min="51" max="51" width="12" style="16" customWidth="1" outlineLevel="1"/>
    <col min="52" max="52" width="12.140625" style="16" customWidth="1" outlineLevel="1"/>
    <col min="53" max="55" width="11" style="16" customWidth="1" outlineLevel="1"/>
    <col min="56" max="56" width="12" style="16" customWidth="1" outlineLevel="1"/>
    <col min="57" max="57" width="4.42578125" style="16" customWidth="1" outlineLevel="1"/>
    <col min="58" max="60" width="7.7109375" style="16" customWidth="1" outlineLevel="1"/>
    <col min="61" max="62" width="11" style="16" customWidth="1" outlineLevel="1"/>
    <col min="63" max="63" width="9.28515625" style="16" customWidth="1" outlineLevel="1"/>
    <col min="64" max="66" width="11" style="16" customWidth="1" outlineLevel="1"/>
    <col min="67" max="68" width="12" style="16" customWidth="1" outlineLevel="1"/>
    <col min="69" max="69" width="11" style="16" customWidth="1" outlineLevel="1"/>
    <col min="70" max="70" width="8.28515625" style="16" customWidth="1" outlineLevel="1"/>
    <col min="71" max="71" width="12" style="16" customWidth="1" outlineLevel="1"/>
    <col min="72" max="72" width="10.85546875" style="182" customWidth="1" outlineLevel="1"/>
    <col min="73" max="73" width="14.28515625" style="183" customWidth="1" outlineLevel="1"/>
    <col min="74" max="74" width="10.85546875" style="182" customWidth="1" outlineLevel="1"/>
    <col min="75" max="86" width="7.42578125" style="16" customWidth="1" outlineLevel="1"/>
    <col min="87" max="92" width="8.5703125" style="16" customWidth="1" outlineLevel="1"/>
    <col min="93" max="94" width="7.42578125" style="16" customWidth="1" outlineLevel="1"/>
    <col min="95" max="95" width="8.5703125" style="16" customWidth="1" outlineLevel="1"/>
    <col min="96" max="96" width="9.7109375" style="16" customWidth="1" outlineLevel="1"/>
    <col min="97" max="97" width="1.28515625" style="16" customWidth="1" outlineLevel="1"/>
    <col min="98" max="114" width="10.7109375" style="16" customWidth="1" outlineLevel="1"/>
    <col min="115" max="115" width="12" style="16" customWidth="1" outlineLevel="1"/>
    <col min="116" max="118" width="10.7109375" style="16" customWidth="1" outlineLevel="1"/>
    <col min="119" max="119" width="12" style="16" customWidth="1" outlineLevel="1"/>
    <col min="120" max="120" width="3" style="16" customWidth="1" outlineLevel="1"/>
    <col min="121" max="142" width="9.140625" style="16" customWidth="1" outlineLevel="1"/>
    <col min="143" max="143" width="3.5703125" style="16" customWidth="1" outlineLevel="1"/>
    <col min="144" max="144" width="9.7109375" style="16" customWidth="1" outlineLevel="1"/>
    <col min="145" max="164" width="9.140625" style="16" customWidth="1" outlineLevel="1"/>
    <col min="165" max="166" width="11" style="16" customWidth="1" outlineLevel="1"/>
    <col min="167" max="167" width="56.7109375" style="16" bestFit="1" customWidth="1"/>
    <col min="168" max="168" width="13.42578125" style="16" customWidth="1"/>
    <col min="169" max="170" width="13.85546875" style="183" customWidth="1"/>
    <col min="171" max="171" width="16" style="183" customWidth="1"/>
    <col min="172" max="172" width="14.85546875" style="183" bestFit="1" customWidth="1"/>
    <col min="173" max="173" width="13.5703125" style="16" bestFit="1" customWidth="1"/>
    <col min="174" max="174" width="10" style="16" bestFit="1" customWidth="1"/>
    <col min="175" max="175" width="51.140625" style="16" customWidth="1"/>
    <col min="176" max="177" width="15.7109375" style="16" customWidth="1"/>
    <col min="178" max="178" width="12.5703125" style="16" hidden="1" customWidth="1" outlineLevel="1"/>
    <col min="179" max="179" width="15.85546875" style="16" hidden="1" customWidth="1" outlineLevel="1"/>
    <col min="180" max="180" width="17.7109375" style="16" customWidth="1" collapsed="1"/>
    <col min="181" max="181" width="17.7109375" style="16" customWidth="1"/>
    <col min="182" max="182" width="3" style="16" customWidth="1"/>
    <col min="183" max="183" width="12.140625" style="16" hidden="1" customWidth="1" outlineLevel="1"/>
    <col min="184" max="184" width="3" style="16" hidden="1" customWidth="1" outlineLevel="1"/>
    <col min="185" max="185" width="12.140625" style="16" hidden="1" customWidth="1" outlineLevel="1"/>
    <col min="186" max="186" width="10.5703125" style="16" bestFit="1" customWidth="1" collapsed="1"/>
    <col min="187" max="194" width="9.140625" style="16"/>
    <col min="195" max="195" width="15" style="16" bestFit="1" customWidth="1"/>
    <col min="196" max="16384" width="9.140625" style="16"/>
  </cols>
  <sheetData>
    <row r="1" spans="1:192" ht="19.5" thickBot="1" x14ac:dyDescent="0.35">
      <c r="A1" s="180" t="s">
        <v>48</v>
      </c>
      <c r="B1" s="181"/>
      <c r="H1" s="257" t="s">
        <v>140</v>
      </c>
      <c r="I1" s="258"/>
      <c r="J1" s="258"/>
      <c r="K1" s="258"/>
      <c r="L1" s="259"/>
      <c r="M1" s="257" t="s">
        <v>138</v>
      </c>
      <c r="N1" s="258"/>
      <c r="O1" s="258"/>
      <c r="P1" s="258"/>
      <c r="Q1" s="259"/>
      <c r="R1" s="257" t="s">
        <v>147</v>
      </c>
      <c r="S1" s="258"/>
      <c r="T1" s="258"/>
      <c r="U1" s="258"/>
      <c r="V1" s="258"/>
      <c r="W1" s="259"/>
      <c r="AA1" s="16" t="s">
        <v>142</v>
      </c>
      <c r="AB1" s="16" t="s">
        <v>141</v>
      </c>
      <c r="AS1" s="16" t="s">
        <v>143</v>
      </c>
      <c r="FO1" s="184"/>
      <c r="FP1" s="184"/>
    </row>
    <row r="2" spans="1:192" x14ac:dyDescent="0.25">
      <c r="A2" s="16" t="s">
        <v>49</v>
      </c>
      <c r="G2" s="185" t="s">
        <v>146</v>
      </c>
      <c r="H2" s="186"/>
      <c r="I2" s="187"/>
      <c r="J2" s="187"/>
      <c r="K2" s="187" t="s">
        <v>25</v>
      </c>
      <c r="L2" s="188" t="s">
        <v>42</v>
      </c>
      <c r="M2" s="186"/>
      <c r="N2" s="187"/>
      <c r="O2" s="187"/>
      <c r="P2" s="187" t="s">
        <v>25</v>
      </c>
      <c r="Q2" s="188" t="s">
        <v>42</v>
      </c>
      <c r="R2" s="186" t="s">
        <v>45</v>
      </c>
      <c r="S2" s="187"/>
      <c r="T2" s="187"/>
      <c r="U2" s="187" t="s">
        <v>25</v>
      </c>
      <c r="V2" s="263" t="s">
        <v>299</v>
      </c>
      <c r="W2" s="188" t="s">
        <v>27</v>
      </c>
      <c r="Y2" s="183"/>
      <c r="AA2" s="260" t="s">
        <v>132</v>
      </c>
      <c r="AB2" s="261"/>
      <c r="AC2" s="261"/>
      <c r="AD2" s="261"/>
      <c r="AE2" s="261"/>
      <c r="AF2" s="261"/>
      <c r="AG2" s="261"/>
      <c r="AH2" s="261"/>
      <c r="AI2" s="261"/>
      <c r="AJ2" s="261"/>
      <c r="AK2" s="261"/>
      <c r="AL2" s="261"/>
      <c r="AM2" s="261"/>
      <c r="AN2" s="261"/>
      <c r="AO2" s="261"/>
      <c r="AP2" s="261"/>
      <c r="AQ2" s="261"/>
      <c r="AR2" s="261"/>
      <c r="AS2" s="261"/>
      <c r="AT2" s="261"/>
      <c r="AU2" s="261"/>
      <c r="AV2" s="262"/>
      <c r="AX2" s="260" t="s">
        <v>135</v>
      </c>
      <c r="AY2" s="261"/>
      <c r="AZ2" s="261"/>
      <c r="BA2" s="261"/>
      <c r="BB2" s="261"/>
      <c r="BC2" s="261"/>
      <c r="BD2" s="261"/>
      <c r="BE2" s="261"/>
      <c r="BF2" s="261"/>
      <c r="BG2" s="261"/>
      <c r="BH2" s="261"/>
      <c r="BI2" s="261"/>
      <c r="BJ2" s="261"/>
      <c r="BK2" s="261"/>
      <c r="BL2" s="261"/>
      <c r="BM2" s="261"/>
      <c r="BN2" s="261"/>
      <c r="BO2" s="261"/>
      <c r="BP2" s="261"/>
      <c r="BQ2" s="261"/>
      <c r="BR2" s="261"/>
      <c r="BS2" s="262"/>
      <c r="BU2" s="189" t="s">
        <v>474</v>
      </c>
      <c r="BW2" s="260" t="s">
        <v>136</v>
      </c>
      <c r="BX2" s="261"/>
      <c r="BY2" s="261"/>
      <c r="BZ2" s="261"/>
      <c r="CA2" s="261"/>
      <c r="CB2" s="261"/>
      <c r="CC2" s="261"/>
      <c r="CD2" s="261"/>
      <c r="CE2" s="261"/>
      <c r="CF2" s="261"/>
      <c r="CG2" s="261"/>
      <c r="CH2" s="261"/>
      <c r="CI2" s="261"/>
      <c r="CJ2" s="261"/>
      <c r="CK2" s="261"/>
      <c r="CL2" s="261"/>
      <c r="CM2" s="261"/>
      <c r="CN2" s="261"/>
      <c r="CO2" s="261"/>
      <c r="CP2" s="261"/>
      <c r="CQ2" s="261"/>
      <c r="CR2" s="262"/>
      <c r="CT2" s="260" t="s">
        <v>137</v>
      </c>
      <c r="CU2" s="261"/>
      <c r="CV2" s="261"/>
      <c r="CW2" s="261"/>
      <c r="CX2" s="261"/>
      <c r="CY2" s="261"/>
      <c r="CZ2" s="261"/>
      <c r="DA2" s="261"/>
      <c r="DB2" s="261"/>
      <c r="DC2" s="261"/>
      <c r="DD2" s="261"/>
      <c r="DE2" s="261"/>
      <c r="DF2" s="261"/>
      <c r="DG2" s="261"/>
      <c r="DH2" s="261"/>
      <c r="DI2" s="261"/>
      <c r="DJ2" s="261"/>
      <c r="DK2" s="261"/>
      <c r="DL2" s="261"/>
      <c r="DM2" s="261"/>
      <c r="DN2" s="261"/>
      <c r="DO2" s="262"/>
      <c r="DQ2" s="260" t="s">
        <v>305</v>
      </c>
      <c r="DR2" s="261"/>
      <c r="DS2" s="261"/>
      <c r="DT2" s="261"/>
      <c r="DU2" s="261"/>
      <c r="DV2" s="261"/>
      <c r="DW2" s="261"/>
      <c r="DX2" s="261"/>
      <c r="DY2" s="261"/>
      <c r="DZ2" s="261"/>
      <c r="EA2" s="261"/>
      <c r="EB2" s="261"/>
      <c r="EC2" s="261"/>
      <c r="ED2" s="261"/>
      <c r="EE2" s="261"/>
      <c r="EF2" s="261"/>
      <c r="EG2" s="261"/>
      <c r="EH2" s="261"/>
      <c r="EI2" s="261"/>
      <c r="EJ2" s="261"/>
      <c r="EK2" s="261"/>
      <c r="EL2" s="262"/>
      <c r="EN2" s="260" t="s">
        <v>304</v>
      </c>
      <c r="EO2" s="261"/>
      <c r="EP2" s="261"/>
      <c r="EQ2" s="261"/>
      <c r="ER2" s="261"/>
      <c r="ES2" s="261"/>
      <c r="ET2" s="261"/>
      <c r="EU2" s="261"/>
      <c r="EV2" s="261"/>
      <c r="EW2" s="261"/>
      <c r="EX2" s="261"/>
      <c r="EY2" s="261"/>
      <c r="EZ2" s="261"/>
      <c r="FA2" s="261"/>
      <c r="FB2" s="261"/>
      <c r="FC2" s="261"/>
      <c r="FD2" s="261"/>
      <c r="FE2" s="261"/>
      <c r="FF2" s="261"/>
      <c r="FG2" s="261"/>
      <c r="FH2" s="261"/>
      <c r="FI2" s="262"/>
      <c r="FJ2" s="96"/>
      <c r="FK2" s="96"/>
      <c r="FL2" s="96"/>
      <c r="FO2" s="96"/>
      <c r="FP2" s="96"/>
      <c r="FQ2" s="95"/>
      <c r="FR2" s="95"/>
      <c r="FS2" s="95"/>
      <c r="FT2" s="95"/>
      <c r="FU2" s="95"/>
      <c r="FV2" s="95"/>
      <c r="FW2" s="95"/>
      <c r="FX2" s="95"/>
      <c r="FY2" s="95"/>
      <c r="FZ2" s="95"/>
      <c r="GA2" s="95"/>
      <c r="GB2" s="95"/>
      <c r="GC2" s="95"/>
      <c r="GD2" s="95"/>
      <c r="GE2" s="95"/>
      <c r="GF2" s="95"/>
      <c r="GG2" s="95"/>
      <c r="GH2" s="95"/>
      <c r="GI2" s="95"/>
      <c r="GJ2" s="95"/>
    </row>
    <row r="3" spans="1:192" ht="15.75" thickBot="1" x14ac:dyDescent="0.3">
      <c r="G3" s="190" t="s">
        <v>1</v>
      </c>
      <c r="H3" s="191" t="s">
        <v>45</v>
      </c>
      <c r="I3" s="192" t="s">
        <v>23</v>
      </c>
      <c r="J3" s="192" t="s">
        <v>24</v>
      </c>
      <c r="K3" s="192" t="s">
        <v>26</v>
      </c>
      <c r="L3" s="193" t="s">
        <v>46</v>
      </c>
      <c r="M3" s="191" t="s">
        <v>45</v>
      </c>
      <c r="N3" s="192" t="s">
        <v>23</v>
      </c>
      <c r="O3" s="192" t="s">
        <v>24</v>
      </c>
      <c r="P3" s="192" t="s">
        <v>26</v>
      </c>
      <c r="Q3" s="193" t="s">
        <v>47</v>
      </c>
      <c r="R3" s="191" t="s">
        <v>300</v>
      </c>
      <c r="S3" s="192" t="s">
        <v>23</v>
      </c>
      <c r="T3" s="192" t="s">
        <v>24</v>
      </c>
      <c r="U3" s="192" t="s">
        <v>26</v>
      </c>
      <c r="V3" s="264"/>
      <c r="W3" s="193" t="s">
        <v>4</v>
      </c>
      <c r="Y3" s="194"/>
      <c r="AA3" s="195">
        <v>303.10000000000002</v>
      </c>
      <c r="AB3" s="195">
        <v>303.7</v>
      </c>
      <c r="AC3" s="196" t="s">
        <v>134</v>
      </c>
      <c r="AD3" s="197">
        <v>352</v>
      </c>
      <c r="AE3" s="197">
        <v>353</v>
      </c>
      <c r="AF3" s="197">
        <v>354</v>
      </c>
      <c r="AG3" s="197">
        <v>355</v>
      </c>
      <c r="AH3" s="197">
        <v>357</v>
      </c>
      <c r="AI3" s="197">
        <v>361.12</v>
      </c>
      <c r="AJ3" s="197">
        <v>363.11</v>
      </c>
      <c r="AK3" s="197">
        <v>363.21</v>
      </c>
      <c r="AL3" s="197">
        <v>363.22</v>
      </c>
      <c r="AM3" s="197">
        <v>367</v>
      </c>
      <c r="AN3" s="197">
        <v>375</v>
      </c>
      <c r="AO3" s="197">
        <v>376.11</v>
      </c>
      <c r="AP3" s="197">
        <v>376.12</v>
      </c>
      <c r="AQ3" s="197">
        <v>378</v>
      </c>
      <c r="AR3" s="197">
        <v>390</v>
      </c>
      <c r="AS3" s="198">
        <v>391.2</v>
      </c>
      <c r="AT3" s="198">
        <v>397.2</v>
      </c>
      <c r="AU3" s="198">
        <v>397.3</v>
      </c>
      <c r="AV3" s="197" t="s">
        <v>42</v>
      </c>
      <c r="AX3" s="196">
        <v>303.10000000000002</v>
      </c>
      <c r="AY3" s="196">
        <v>303.7</v>
      </c>
      <c r="AZ3" s="196" t="s">
        <v>134</v>
      </c>
      <c r="BA3" s="197">
        <v>352</v>
      </c>
      <c r="BB3" s="197">
        <v>353</v>
      </c>
      <c r="BC3" s="197">
        <v>354</v>
      </c>
      <c r="BD3" s="197">
        <v>355</v>
      </c>
      <c r="BE3" s="197">
        <v>357</v>
      </c>
      <c r="BF3" s="197">
        <v>361.12</v>
      </c>
      <c r="BG3" s="197">
        <v>363.11</v>
      </c>
      <c r="BH3" s="197">
        <v>363.21</v>
      </c>
      <c r="BI3" s="197">
        <v>363.22</v>
      </c>
      <c r="BJ3" s="197">
        <v>367</v>
      </c>
      <c r="BK3" s="197">
        <v>375</v>
      </c>
      <c r="BL3" s="197">
        <v>376.11</v>
      </c>
      <c r="BM3" s="197">
        <v>376.12</v>
      </c>
      <c r="BN3" s="197">
        <v>378</v>
      </c>
      <c r="BO3" s="197">
        <v>390</v>
      </c>
      <c r="BP3" s="197">
        <v>391.2</v>
      </c>
      <c r="BQ3" s="197">
        <v>397.2</v>
      </c>
      <c r="BR3" s="197">
        <v>397.3</v>
      </c>
      <c r="BS3" s="197" t="s">
        <v>42</v>
      </c>
      <c r="BT3" s="199" t="s">
        <v>139</v>
      </c>
      <c r="BU3" s="200"/>
      <c r="BV3" s="199"/>
      <c r="BW3" s="196">
        <v>303.10000000000002</v>
      </c>
      <c r="BX3" s="196">
        <v>303.7</v>
      </c>
      <c r="BY3" s="196" t="s">
        <v>134</v>
      </c>
      <c r="BZ3" s="197">
        <v>352</v>
      </c>
      <c r="CA3" s="197">
        <v>353</v>
      </c>
      <c r="CB3" s="197">
        <v>354</v>
      </c>
      <c r="CC3" s="197">
        <v>355</v>
      </c>
      <c r="CD3" s="197">
        <v>357</v>
      </c>
      <c r="CE3" s="197">
        <v>361.12</v>
      </c>
      <c r="CF3" s="197">
        <v>363.11</v>
      </c>
      <c r="CG3" s="197">
        <v>363.21</v>
      </c>
      <c r="CH3" s="197">
        <v>363.22</v>
      </c>
      <c r="CI3" s="197">
        <v>367</v>
      </c>
      <c r="CJ3" s="197">
        <v>375</v>
      </c>
      <c r="CK3" s="197">
        <v>376.11</v>
      </c>
      <c r="CL3" s="197">
        <v>376.12</v>
      </c>
      <c r="CM3" s="197">
        <v>378</v>
      </c>
      <c r="CN3" s="197">
        <v>390</v>
      </c>
      <c r="CO3" s="197">
        <v>391.2</v>
      </c>
      <c r="CP3" s="197">
        <v>397.2</v>
      </c>
      <c r="CQ3" s="197">
        <v>397.3</v>
      </c>
      <c r="CR3" s="197"/>
      <c r="CT3" s="196">
        <v>303.10000000000002</v>
      </c>
      <c r="CU3" s="196">
        <v>303.7</v>
      </c>
      <c r="CV3" s="196" t="s">
        <v>134</v>
      </c>
      <c r="CW3" s="197">
        <v>352</v>
      </c>
      <c r="CX3" s="197">
        <v>353</v>
      </c>
      <c r="CY3" s="197">
        <v>354</v>
      </c>
      <c r="CZ3" s="197">
        <v>355</v>
      </c>
      <c r="DA3" s="197">
        <v>357</v>
      </c>
      <c r="DB3" s="197">
        <v>361.12</v>
      </c>
      <c r="DC3" s="197">
        <v>363.11</v>
      </c>
      <c r="DD3" s="197">
        <v>363.21</v>
      </c>
      <c r="DE3" s="197">
        <v>363.22</v>
      </c>
      <c r="DF3" s="197">
        <v>367</v>
      </c>
      <c r="DG3" s="197">
        <v>375</v>
      </c>
      <c r="DH3" s="197">
        <v>376.11</v>
      </c>
      <c r="DI3" s="197">
        <v>376.12</v>
      </c>
      <c r="DJ3" s="197">
        <v>378</v>
      </c>
      <c r="DK3" s="197">
        <v>390</v>
      </c>
      <c r="DL3" s="197">
        <v>391.2</v>
      </c>
      <c r="DM3" s="197">
        <v>397.2</v>
      </c>
      <c r="DN3" s="197">
        <v>397.3</v>
      </c>
      <c r="DO3" s="197" t="s">
        <v>42</v>
      </c>
      <c r="DQ3" s="196">
        <v>303.10000000000002</v>
      </c>
      <c r="DR3" s="196">
        <v>303.7</v>
      </c>
      <c r="DS3" s="196" t="s">
        <v>134</v>
      </c>
      <c r="DT3" s="197">
        <v>352</v>
      </c>
      <c r="DU3" s="197">
        <v>353</v>
      </c>
      <c r="DV3" s="197">
        <v>354</v>
      </c>
      <c r="DW3" s="197">
        <v>355</v>
      </c>
      <c r="DX3" s="197">
        <v>357</v>
      </c>
      <c r="DY3" s="197">
        <v>361.12</v>
      </c>
      <c r="DZ3" s="197">
        <v>363.11</v>
      </c>
      <c r="EA3" s="197">
        <v>363.21</v>
      </c>
      <c r="EB3" s="197">
        <v>363.22</v>
      </c>
      <c r="EC3" s="197">
        <v>367</v>
      </c>
      <c r="ED3" s="197">
        <v>375</v>
      </c>
      <c r="EE3" s="197">
        <v>376.11</v>
      </c>
      <c r="EF3" s="197">
        <v>376.12</v>
      </c>
      <c r="EG3" s="197">
        <v>378</v>
      </c>
      <c r="EH3" s="197">
        <v>390</v>
      </c>
      <c r="EI3" s="197">
        <v>391.2</v>
      </c>
      <c r="EJ3" s="197">
        <v>397.2</v>
      </c>
      <c r="EK3" s="197">
        <v>397.3</v>
      </c>
      <c r="EL3" s="197"/>
      <c r="EN3" s="196">
        <v>303.10000000000002</v>
      </c>
      <c r="EO3" s="196">
        <v>303.7</v>
      </c>
      <c r="EP3" s="196" t="s">
        <v>134</v>
      </c>
      <c r="EQ3" s="197">
        <v>352</v>
      </c>
      <c r="ER3" s="197">
        <v>353</v>
      </c>
      <c r="ES3" s="197">
        <v>354</v>
      </c>
      <c r="ET3" s="197">
        <v>355</v>
      </c>
      <c r="EU3" s="197">
        <v>357</v>
      </c>
      <c r="EV3" s="197">
        <v>361.12</v>
      </c>
      <c r="EW3" s="197">
        <v>363.11</v>
      </c>
      <c r="EX3" s="197">
        <v>363.21</v>
      </c>
      <c r="EY3" s="197">
        <v>363.22</v>
      </c>
      <c r="EZ3" s="197">
        <v>367</v>
      </c>
      <c r="FA3" s="197">
        <v>375</v>
      </c>
      <c r="FB3" s="197">
        <v>376.11</v>
      </c>
      <c r="FC3" s="197">
        <v>376.12</v>
      </c>
      <c r="FD3" s="197">
        <v>378.3</v>
      </c>
      <c r="FE3" s="197">
        <v>390</v>
      </c>
      <c r="FF3" s="197">
        <v>391.2</v>
      </c>
      <c r="FG3" s="197">
        <v>397.2</v>
      </c>
      <c r="FH3" s="197">
        <v>397.3</v>
      </c>
      <c r="FI3" s="197" t="s">
        <v>42</v>
      </c>
      <c r="FJ3" s="96"/>
      <c r="FK3" s="254" t="s">
        <v>146</v>
      </c>
      <c r="FL3" s="254" t="s">
        <v>474</v>
      </c>
      <c r="FM3" s="254" t="s">
        <v>308</v>
      </c>
      <c r="FN3" s="201" t="s">
        <v>479</v>
      </c>
      <c r="FO3" s="254" t="s">
        <v>309</v>
      </c>
      <c r="FP3" s="254" t="s">
        <v>311</v>
      </c>
      <c r="FQ3" s="254" t="s">
        <v>481</v>
      </c>
      <c r="FR3" s="96"/>
      <c r="FS3" s="96"/>
      <c r="FT3" s="96"/>
      <c r="FU3" s="96"/>
      <c r="FV3" s="96"/>
      <c r="FW3" s="96"/>
      <c r="FX3" s="96"/>
      <c r="FY3" s="96"/>
      <c r="FZ3" s="96"/>
      <c r="GA3" s="96"/>
      <c r="GB3" s="96"/>
      <c r="GC3" s="96"/>
      <c r="GD3" s="96"/>
      <c r="GE3" s="96"/>
      <c r="GF3" s="96"/>
      <c r="GG3" s="96"/>
      <c r="GH3" s="96"/>
      <c r="GI3" s="96"/>
      <c r="GJ3" s="96"/>
    </row>
    <row r="4" spans="1:192" ht="15" customHeight="1" outlineLevel="1" x14ac:dyDescent="0.25">
      <c r="A4" s="202" t="s">
        <v>145</v>
      </c>
      <c r="B4" s="203" t="s">
        <v>303</v>
      </c>
      <c r="C4" s="202" t="s">
        <v>29</v>
      </c>
      <c r="D4" s="202" t="s">
        <v>30</v>
      </c>
      <c r="E4" s="202" t="s">
        <v>36</v>
      </c>
      <c r="F4" s="202" t="s">
        <v>295</v>
      </c>
      <c r="G4" s="96"/>
      <c r="H4" s="186"/>
      <c r="I4" s="187"/>
      <c r="J4" s="187"/>
      <c r="K4" s="187"/>
      <c r="L4" s="188"/>
      <c r="M4" s="186"/>
      <c r="N4" s="187"/>
      <c r="O4" s="187"/>
      <c r="P4" s="187"/>
      <c r="Q4" s="188"/>
      <c r="R4" s="186"/>
      <c r="S4" s="187"/>
      <c r="T4" s="187"/>
      <c r="U4" s="187"/>
      <c r="V4" s="187"/>
      <c r="W4" s="188"/>
      <c r="Y4" s="96"/>
      <c r="AV4" s="204"/>
      <c r="BS4" s="204"/>
      <c r="BU4" s="205"/>
      <c r="CR4" s="204"/>
      <c r="DO4" s="204"/>
      <c r="DQ4" s="100"/>
      <c r="DR4" s="99"/>
      <c r="DS4" s="100"/>
      <c r="DT4" s="100"/>
      <c r="DU4" s="100"/>
      <c r="DV4" s="100"/>
      <c r="DW4" s="100"/>
      <c r="DX4" s="100"/>
      <c r="DY4" s="100"/>
      <c r="DZ4" s="100"/>
      <c r="EA4" s="100"/>
      <c r="EB4" s="100"/>
      <c r="EC4" s="100"/>
      <c r="ED4" s="100"/>
      <c r="EE4" s="100"/>
      <c r="EF4" s="100"/>
      <c r="EG4" s="100"/>
      <c r="EH4" s="100"/>
      <c r="EI4" s="100"/>
      <c r="EJ4" s="100"/>
      <c r="EK4" s="100"/>
      <c r="EN4" s="206"/>
      <c r="FK4" s="255"/>
      <c r="FL4" s="255"/>
      <c r="FM4" s="255"/>
      <c r="FN4" s="207" t="s">
        <v>480</v>
      </c>
      <c r="FO4" s="255" t="s">
        <v>309</v>
      </c>
      <c r="FP4" s="255"/>
      <c r="FQ4" s="255"/>
      <c r="FS4" s="102" t="s">
        <v>465</v>
      </c>
      <c r="FT4" s="102"/>
      <c r="FU4" s="102"/>
    </row>
    <row r="5" spans="1:192" outlineLevel="1" x14ac:dyDescent="0.25">
      <c r="D5" s="3"/>
      <c r="G5" s="208"/>
      <c r="H5" s="209"/>
      <c r="I5" s="17"/>
      <c r="J5" s="17"/>
      <c r="K5" s="17"/>
      <c r="L5" s="210"/>
      <c r="M5" s="209"/>
      <c r="N5" s="17"/>
      <c r="O5" s="17"/>
      <c r="P5" s="17"/>
      <c r="Q5" s="210"/>
      <c r="R5" s="209"/>
      <c r="S5" s="17"/>
      <c r="T5" s="17"/>
      <c r="U5" s="17"/>
      <c r="V5" s="17"/>
      <c r="W5" s="210"/>
      <c r="X5" s="208"/>
      <c r="Y5" s="211"/>
      <c r="AA5" s="12"/>
      <c r="AB5" s="12"/>
      <c r="AC5" s="12"/>
      <c r="AD5" s="12"/>
      <c r="AE5" s="12"/>
      <c r="AF5" s="12"/>
      <c r="AG5" s="12"/>
      <c r="AH5" s="12"/>
      <c r="AI5" s="3"/>
      <c r="AJ5" s="3"/>
      <c r="AK5" s="3"/>
      <c r="AL5" s="3"/>
      <c r="AM5" s="3"/>
      <c r="AN5" s="3"/>
      <c r="AO5" s="12"/>
      <c r="AP5" s="12"/>
      <c r="AQ5" s="12"/>
      <c r="AR5" s="3"/>
      <c r="AS5" s="3"/>
      <c r="AT5" s="3"/>
      <c r="AU5" s="3"/>
      <c r="AV5" s="212"/>
      <c r="AX5" s="21"/>
      <c r="AY5" s="21"/>
      <c r="AZ5" s="21"/>
      <c r="BA5" s="21"/>
      <c r="BB5" s="21"/>
      <c r="BC5" s="21"/>
      <c r="BD5" s="21"/>
      <c r="BE5" s="21"/>
      <c r="BF5" s="21"/>
      <c r="BG5" s="21"/>
      <c r="BH5" s="21"/>
      <c r="BI5" s="21"/>
      <c r="BJ5" s="21"/>
      <c r="BK5" s="21"/>
      <c r="BL5" s="21"/>
      <c r="BM5" s="21"/>
      <c r="BN5" s="21"/>
      <c r="BO5" s="21"/>
      <c r="BP5" s="21"/>
      <c r="BQ5" s="21"/>
      <c r="BR5" s="21"/>
      <c r="BS5" s="22"/>
      <c r="BT5" s="213"/>
      <c r="BU5" s="214"/>
      <c r="BV5" s="213"/>
      <c r="BW5" s="215"/>
      <c r="BX5" s="215"/>
      <c r="BY5" s="215"/>
      <c r="BZ5" s="215"/>
      <c r="CA5" s="215"/>
      <c r="CB5" s="215"/>
      <c r="CC5" s="215"/>
      <c r="CD5" s="215"/>
      <c r="CE5" s="215"/>
      <c r="CF5" s="215"/>
      <c r="CG5" s="215"/>
      <c r="CH5" s="215"/>
      <c r="CI5" s="215"/>
      <c r="CJ5" s="215"/>
      <c r="CK5" s="215"/>
      <c r="CL5" s="215"/>
      <c r="CM5" s="215"/>
      <c r="CN5" s="215"/>
      <c r="CO5" s="215"/>
      <c r="CP5" s="215"/>
      <c r="CQ5" s="215"/>
      <c r="CR5" s="22"/>
      <c r="CT5" s="21"/>
      <c r="CU5" s="21"/>
      <c r="CV5" s="21"/>
      <c r="CW5" s="21"/>
      <c r="CX5" s="21"/>
      <c r="CY5" s="21"/>
      <c r="CZ5" s="21"/>
      <c r="DA5" s="21"/>
      <c r="DB5" s="21"/>
      <c r="DC5" s="21"/>
      <c r="DD5" s="21"/>
      <c r="DE5" s="21"/>
      <c r="DF5" s="21"/>
      <c r="DG5" s="21"/>
      <c r="DH5" s="21"/>
      <c r="DI5" s="21"/>
      <c r="DJ5" s="21"/>
      <c r="DK5" s="21"/>
      <c r="DL5" s="21"/>
      <c r="DM5" s="21"/>
      <c r="DN5" s="21"/>
      <c r="DO5" s="22"/>
      <c r="DQ5" s="100"/>
      <c r="DR5" s="99"/>
      <c r="DS5" s="100"/>
      <c r="DT5" s="100"/>
      <c r="DU5" s="100"/>
      <c r="DV5" s="100"/>
      <c r="DW5" s="100"/>
      <c r="DX5" s="100"/>
      <c r="DY5" s="100"/>
      <c r="DZ5" s="100"/>
      <c r="EA5" s="100"/>
      <c r="EB5" s="100"/>
      <c r="EC5" s="100"/>
      <c r="ED5" s="100"/>
      <c r="EE5" s="100"/>
      <c r="EF5" s="100"/>
      <c r="EG5" s="100"/>
      <c r="EH5" s="100"/>
      <c r="EI5" s="100"/>
      <c r="EJ5" s="100"/>
      <c r="EK5" s="100"/>
      <c r="EN5" s="216"/>
      <c r="EO5" s="216"/>
      <c r="EP5" s="216"/>
      <c r="EQ5" s="216"/>
      <c r="ER5" s="216"/>
      <c r="ES5" s="216"/>
      <c r="ET5" s="216"/>
      <c r="EU5" s="216"/>
      <c r="EV5" s="216"/>
      <c r="EW5" s="216"/>
      <c r="EX5" s="216"/>
      <c r="EY5" s="216"/>
      <c r="EZ5" s="216"/>
      <c r="FA5" s="216"/>
      <c r="FB5" s="216"/>
      <c r="FC5" s="216"/>
      <c r="FD5" s="216"/>
      <c r="FE5" s="216"/>
      <c r="FF5" s="216"/>
      <c r="FG5" s="216"/>
      <c r="FH5" s="216"/>
      <c r="FI5" s="216"/>
      <c r="FJ5" s="216"/>
      <c r="FK5" s="216"/>
      <c r="FL5" s="216"/>
      <c r="FM5" s="217"/>
      <c r="FN5" s="217"/>
      <c r="FO5" s="218"/>
      <c r="FP5" s="219"/>
      <c r="FS5" s="102" t="s">
        <v>468</v>
      </c>
      <c r="FT5" s="102"/>
      <c r="FU5" s="102"/>
    </row>
    <row r="6" spans="1:192" s="133" customFormat="1" outlineLevel="1" x14ac:dyDescent="0.25">
      <c r="B6" s="138"/>
      <c r="D6" s="130"/>
      <c r="G6" s="134"/>
      <c r="H6" s="141"/>
      <c r="I6" s="142"/>
      <c r="J6" s="142"/>
      <c r="K6" s="142"/>
      <c r="L6" s="143"/>
      <c r="M6" s="141"/>
      <c r="N6" s="142"/>
      <c r="O6" s="142"/>
      <c r="P6" s="142"/>
      <c r="Q6" s="143"/>
      <c r="R6" s="141"/>
      <c r="S6" s="142"/>
      <c r="T6" s="142"/>
      <c r="U6" s="142"/>
      <c r="V6" s="142"/>
      <c r="W6" s="143"/>
      <c r="X6" s="134"/>
      <c r="Y6" s="135"/>
      <c r="AA6" s="129"/>
      <c r="AB6" s="129"/>
      <c r="AC6" s="129"/>
      <c r="AD6" s="129"/>
      <c r="AE6" s="129"/>
      <c r="AF6" s="129"/>
      <c r="AG6" s="129"/>
      <c r="AH6" s="129"/>
      <c r="AI6" s="130"/>
      <c r="AJ6" s="130"/>
      <c r="AK6" s="130"/>
      <c r="AL6" s="130"/>
      <c r="AM6" s="130"/>
      <c r="AN6" s="130"/>
      <c r="AO6" s="129"/>
      <c r="AP6" s="129"/>
      <c r="AQ6" s="129"/>
      <c r="AR6" s="130"/>
      <c r="AS6" s="130"/>
      <c r="AT6" s="130"/>
      <c r="AU6" s="130"/>
      <c r="AV6" s="144"/>
      <c r="AX6" s="132"/>
      <c r="AY6" s="132"/>
      <c r="AZ6" s="132"/>
      <c r="BA6" s="132"/>
      <c r="BB6" s="132"/>
      <c r="BC6" s="132"/>
      <c r="BD6" s="132"/>
      <c r="BE6" s="132"/>
      <c r="BF6" s="132"/>
      <c r="BG6" s="132"/>
      <c r="BH6" s="132"/>
      <c r="BI6" s="132"/>
      <c r="BJ6" s="132"/>
      <c r="BK6" s="132"/>
      <c r="BL6" s="132"/>
      <c r="BM6" s="132"/>
      <c r="BN6" s="132"/>
      <c r="BO6" s="132"/>
      <c r="BP6" s="132"/>
      <c r="BQ6" s="132"/>
      <c r="BR6" s="132"/>
      <c r="BS6" s="131"/>
      <c r="BT6" s="136"/>
      <c r="BU6" s="137"/>
      <c r="BV6" s="136"/>
      <c r="BW6" s="145"/>
      <c r="BX6" s="145"/>
      <c r="BY6" s="145"/>
      <c r="BZ6" s="145"/>
      <c r="CA6" s="145"/>
      <c r="CB6" s="145"/>
      <c r="CC6" s="145"/>
      <c r="CD6" s="145"/>
      <c r="CE6" s="145"/>
      <c r="CF6" s="145"/>
      <c r="CG6" s="145"/>
      <c r="CH6" s="145"/>
      <c r="CI6" s="145"/>
      <c r="CJ6" s="145"/>
      <c r="CK6" s="145"/>
      <c r="CL6" s="145"/>
      <c r="CM6" s="145"/>
      <c r="CN6" s="145"/>
      <c r="CO6" s="145"/>
      <c r="CP6" s="145"/>
      <c r="CQ6" s="145"/>
      <c r="CR6" s="131"/>
      <c r="CT6" s="132"/>
      <c r="CU6" s="132"/>
      <c r="CV6" s="132"/>
      <c r="CW6" s="132"/>
      <c r="CX6" s="132"/>
      <c r="CY6" s="132"/>
      <c r="CZ6" s="132"/>
      <c r="DA6" s="132"/>
      <c r="DB6" s="132"/>
      <c r="DC6" s="132"/>
      <c r="DD6" s="132"/>
      <c r="DE6" s="132"/>
      <c r="DF6" s="132"/>
      <c r="DG6" s="132"/>
      <c r="DH6" s="132"/>
      <c r="DI6" s="132"/>
      <c r="DJ6" s="132"/>
      <c r="DK6" s="132"/>
      <c r="DL6" s="132"/>
      <c r="DM6" s="132"/>
      <c r="DN6" s="132"/>
      <c r="DO6" s="131"/>
      <c r="DQ6" s="146"/>
      <c r="DR6" s="147"/>
      <c r="DS6" s="146"/>
      <c r="DT6" s="146"/>
      <c r="DU6" s="146"/>
      <c r="DV6" s="146"/>
      <c r="DW6" s="146"/>
      <c r="DX6" s="146"/>
      <c r="DY6" s="146"/>
      <c r="DZ6" s="146"/>
      <c r="EA6" s="146"/>
      <c r="EB6" s="146"/>
      <c r="EC6" s="146"/>
      <c r="ED6" s="146"/>
      <c r="EE6" s="146"/>
      <c r="EF6" s="146"/>
      <c r="EG6" s="146"/>
      <c r="EH6" s="146"/>
      <c r="EI6" s="146"/>
      <c r="EJ6" s="146"/>
      <c r="EK6" s="146"/>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28"/>
      <c r="FN6" s="128"/>
      <c r="FO6" s="149"/>
      <c r="FP6" s="150"/>
      <c r="FQ6" s="151"/>
      <c r="FS6" s="177" t="s">
        <v>469</v>
      </c>
      <c r="FT6" s="177"/>
      <c r="FU6" s="177"/>
      <c r="FV6" s="97"/>
      <c r="FW6" s="97"/>
      <c r="FX6" s="97"/>
    </row>
    <row r="7" spans="1:192" s="133" customFormat="1" outlineLevel="1" x14ac:dyDescent="0.25">
      <c r="B7" s="138"/>
      <c r="D7" s="130"/>
      <c r="G7" s="134"/>
      <c r="H7" s="141"/>
      <c r="I7" s="142"/>
      <c r="J7" s="142"/>
      <c r="K7" s="142"/>
      <c r="L7" s="143"/>
      <c r="M7" s="141"/>
      <c r="N7" s="142"/>
      <c r="O7" s="142"/>
      <c r="P7" s="142"/>
      <c r="Q7" s="143"/>
      <c r="R7" s="141"/>
      <c r="S7" s="142"/>
      <c r="T7" s="142"/>
      <c r="U7" s="142"/>
      <c r="V7" s="142"/>
      <c r="W7" s="143"/>
      <c r="X7" s="138"/>
      <c r="Y7" s="135"/>
      <c r="AA7" s="130"/>
      <c r="AB7" s="130"/>
      <c r="AC7" s="130"/>
      <c r="AD7" s="130"/>
      <c r="AE7" s="130"/>
      <c r="AF7" s="130"/>
      <c r="AG7" s="130"/>
      <c r="AH7" s="130"/>
      <c r="AI7" s="130"/>
      <c r="AJ7" s="129"/>
      <c r="AK7" s="129"/>
      <c r="AL7" s="130"/>
      <c r="AM7" s="130"/>
      <c r="AN7" s="130"/>
      <c r="AO7" s="129"/>
      <c r="AP7" s="129"/>
      <c r="AQ7" s="129"/>
      <c r="AR7" s="130"/>
      <c r="AS7" s="130"/>
      <c r="AT7" s="130"/>
      <c r="AU7" s="130"/>
      <c r="AV7" s="144"/>
      <c r="AX7" s="132"/>
      <c r="AY7" s="132"/>
      <c r="AZ7" s="132"/>
      <c r="BA7" s="132"/>
      <c r="BB7" s="132"/>
      <c r="BC7" s="132"/>
      <c r="BD7" s="132"/>
      <c r="BE7" s="132"/>
      <c r="BF7" s="132"/>
      <c r="BG7" s="132"/>
      <c r="BH7" s="132"/>
      <c r="BI7" s="132"/>
      <c r="BJ7" s="132"/>
      <c r="BK7" s="132"/>
      <c r="BL7" s="132"/>
      <c r="BM7" s="132"/>
      <c r="BN7" s="132"/>
      <c r="BO7" s="132"/>
      <c r="BP7" s="132"/>
      <c r="BQ7" s="132"/>
      <c r="BR7" s="132"/>
      <c r="BS7" s="131"/>
      <c r="BT7" s="136"/>
      <c r="BU7" s="137"/>
      <c r="BV7" s="136"/>
      <c r="BW7" s="145"/>
      <c r="BX7" s="145"/>
      <c r="BY7" s="145"/>
      <c r="BZ7" s="145"/>
      <c r="CA7" s="145"/>
      <c r="CB7" s="145"/>
      <c r="CC7" s="145"/>
      <c r="CD7" s="145"/>
      <c r="CE7" s="145"/>
      <c r="CF7" s="145"/>
      <c r="CG7" s="145"/>
      <c r="CH7" s="145"/>
      <c r="CI7" s="145"/>
      <c r="CJ7" s="145"/>
      <c r="CK7" s="145"/>
      <c r="CL7" s="145"/>
      <c r="CM7" s="145"/>
      <c r="CN7" s="145"/>
      <c r="CO7" s="145"/>
      <c r="CP7" s="145"/>
      <c r="CQ7" s="145"/>
      <c r="CR7" s="131"/>
      <c r="CT7" s="132"/>
      <c r="CU7" s="132"/>
      <c r="CV7" s="132"/>
      <c r="CW7" s="132"/>
      <c r="CX7" s="132"/>
      <c r="CY7" s="132"/>
      <c r="CZ7" s="132"/>
      <c r="DA7" s="132"/>
      <c r="DB7" s="132"/>
      <c r="DC7" s="132"/>
      <c r="DD7" s="132"/>
      <c r="DE7" s="132"/>
      <c r="DF7" s="132"/>
      <c r="DG7" s="132"/>
      <c r="DH7" s="132"/>
      <c r="DI7" s="132"/>
      <c r="DJ7" s="132"/>
      <c r="DK7" s="132"/>
      <c r="DL7" s="132"/>
      <c r="DM7" s="132"/>
      <c r="DN7" s="132"/>
      <c r="DO7" s="131"/>
      <c r="DQ7" s="146"/>
      <c r="DR7" s="147"/>
      <c r="DS7" s="146"/>
      <c r="DT7" s="146"/>
      <c r="DU7" s="146"/>
      <c r="DV7" s="146"/>
      <c r="DW7" s="146"/>
      <c r="DX7" s="146"/>
      <c r="DY7" s="146"/>
      <c r="DZ7" s="146"/>
      <c r="EA7" s="146"/>
      <c r="EB7" s="146"/>
      <c r="EC7" s="146"/>
      <c r="ED7" s="146"/>
      <c r="EE7" s="146"/>
      <c r="EF7" s="146"/>
      <c r="EG7" s="146"/>
      <c r="EH7" s="146"/>
      <c r="EI7" s="146"/>
      <c r="EJ7" s="146"/>
      <c r="EK7" s="146"/>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28"/>
      <c r="FN7" s="128"/>
      <c r="FO7" s="149"/>
      <c r="FP7" s="150"/>
      <c r="FS7" s="177" t="s">
        <v>485</v>
      </c>
      <c r="FT7" s="177"/>
      <c r="FU7" s="177"/>
      <c r="FV7" s="97"/>
      <c r="FW7" s="178"/>
      <c r="FX7" s="178"/>
    </row>
    <row r="8" spans="1:192" s="133" customFormat="1" ht="18" customHeight="1" outlineLevel="1" x14ac:dyDescent="0.25">
      <c r="B8" s="138"/>
      <c r="D8" s="130"/>
      <c r="G8" s="134"/>
      <c r="H8" s="141"/>
      <c r="I8" s="142"/>
      <c r="J8" s="142"/>
      <c r="K8" s="142"/>
      <c r="L8" s="143"/>
      <c r="M8" s="141"/>
      <c r="N8" s="142"/>
      <c r="O8" s="142"/>
      <c r="P8" s="142"/>
      <c r="Q8" s="143"/>
      <c r="R8" s="141"/>
      <c r="S8" s="142"/>
      <c r="T8" s="142"/>
      <c r="U8" s="142"/>
      <c r="V8" s="142"/>
      <c r="W8" s="143"/>
      <c r="X8" s="134"/>
      <c r="Y8" s="135"/>
      <c r="AA8" s="130"/>
      <c r="AB8" s="130"/>
      <c r="AC8" s="130"/>
      <c r="AD8" s="130"/>
      <c r="AE8" s="130"/>
      <c r="AF8" s="130"/>
      <c r="AG8" s="130"/>
      <c r="AH8" s="130"/>
      <c r="AI8" s="130"/>
      <c r="AJ8" s="130"/>
      <c r="AK8" s="130"/>
      <c r="AL8" s="130"/>
      <c r="AM8" s="129"/>
      <c r="AN8" s="129"/>
      <c r="AO8" s="129"/>
      <c r="AP8" s="129"/>
      <c r="AQ8" s="129"/>
      <c r="AR8" s="130"/>
      <c r="AS8" s="130"/>
      <c r="AT8" s="130"/>
      <c r="AU8" s="130"/>
      <c r="AV8" s="144"/>
      <c r="AX8" s="132"/>
      <c r="AY8" s="132"/>
      <c r="AZ8" s="132"/>
      <c r="BA8" s="132"/>
      <c r="BB8" s="132"/>
      <c r="BC8" s="132"/>
      <c r="BD8" s="132"/>
      <c r="BE8" s="132"/>
      <c r="BF8" s="132"/>
      <c r="BG8" s="132"/>
      <c r="BH8" s="132"/>
      <c r="BI8" s="132"/>
      <c r="BJ8" s="132"/>
      <c r="BK8" s="132"/>
      <c r="BL8" s="132"/>
      <c r="BM8" s="132"/>
      <c r="BN8" s="132"/>
      <c r="BO8" s="132"/>
      <c r="BP8" s="132"/>
      <c r="BQ8" s="132"/>
      <c r="BR8" s="132"/>
      <c r="BS8" s="131"/>
      <c r="BT8" s="136"/>
      <c r="BU8" s="137"/>
      <c r="BV8" s="136"/>
      <c r="BW8" s="145"/>
      <c r="BX8" s="145"/>
      <c r="BY8" s="145"/>
      <c r="BZ8" s="145"/>
      <c r="CA8" s="145"/>
      <c r="CB8" s="145"/>
      <c r="CC8" s="145"/>
      <c r="CD8" s="145"/>
      <c r="CE8" s="145"/>
      <c r="CF8" s="145"/>
      <c r="CG8" s="145"/>
      <c r="CH8" s="145"/>
      <c r="CI8" s="145"/>
      <c r="CJ8" s="145"/>
      <c r="CK8" s="145"/>
      <c r="CL8" s="145"/>
      <c r="CM8" s="145"/>
      <c r="CN8" s="145"/>
      <c r="CO8" s="145"/>
      <c r="CP8" s="145"/>
      <c r="CQ8" s="145"/>
      <c r="CR8" s="131"/>
      <c r="CT8" s="132"/>
      <c r="CU8" s="132"/>
      <c r="CV8" s="132"/>
      <c r="CW8" s="132"/>
      <c r="CX8" s="132"/>
      <c r="CY8" s="132"/>
      <c r="CZ8" s="132"/>
      <c r="DA8" s="132"/>
      <c r="DB8" s="132"/>
      <c r="DC8" s="132"/>
      <c r="DD8" s="132"/>
      <c r="DE8" s="132"/>
      <c r="DF8" s="132"/>
      <c r="DG8" s="132"/>
      <c r="DH8" s="132"/>
      <c r="DI8" s="132"/>
      <c r="DJ8" s="132"/>
      <c r="DK8" s="132"/>
      <c r="DL8" s="132"/>
      <c r="DM8" s="132"/>
      <c r="DN8" s="132"/>
      <c r="DO8" s="131"/>
      <c r="DQ8" s="146"/>
      <c r="DR8" s="147"/>
      <c r="DS8" s="146"/>
      <c r="DT8" s="146"/>
      <c r="DU8" s="146"/>
      <c r="DV8" s="146"/>
      <c r="DW8" s="146"/>
      <c r="DX8" s="146"/>
      <c r="DY8" s="146"/>
      <c r="DZ8" s="146"/>
      <c r="EA8" s="146"/>
      <c r="EB8" s="146"/>
      <c r="EC8" s="146"/>
      <c r="ED8" s="146"/>
      <c r="EE8" s="146"/>
      <c r="EF8" s="146"/>
      <c r="EG8" s="146"/>
      <c r="EH8" s="146"/>
      <c r="EI8" s="146"/>
      <c r="EJ8" s="146"/>
      <c r="EK8" s="146"/>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28"/>
      <c r="FN8" s="128"/>
      <c r="FO8" s="149"/>
      <c r="FP8" s="150"/>
      <c r="FS8" s="165"/>
      <c r="FT8" s="165"/>
      <c r="FU8" s="165"/>
      <c r="FV8" s="165"/>
      <c r="FW8" s="179" t="s">
        <v>456</v>
      </c>
      <c r="FX8" s="179"/>
      <c r="FY8" s="139"/>
      <c r="FZ8" s="152"/>
      <c r="GA8" s="152"/>
      <c r="GB8" s="152"/>
      <c r="GC8" s="152"/>
    </row>
    <row r="9" spans="1:192" ht="30.75" customHeight="1" outlineLevel="1" x14ac:dyDescent="0.25">
      <c r="B9" s="183" t="s">
        <v>301</v>
      </c>
      <c r="C9" s="16">
        <v>114</v>
      </c>
      <c r="D9" s="3">
        <v>0.59</v>
      </c>
      <c r="E9" s="16" t="s">
        <v>131</v>
      </c>
      <c r="F9" s="16" t="s">
        <v>13</v>
      </c>
      <c r="G9" s="220">
        <v>44470</v>
      </c>
      <c r="H9" s="209">
        <v>0</v>
      </c>
      <c r="I9" s="17">
        <v>0</v>
      </c>
      <c r="J9" s="17">
        <v>0</v>
      </c>
      <c r="K9" s="17">
        <v>0</v>
      </c>
      <c r="L9" s="210">
        <f t="shared" ref="L9:L19" si="0">SUM(H9:K9)</f>
        <v>0</v>
      </c>
      <c r="M9" s="209">
        <v>1500375</v>
      </c>
      <c r="N9" s="17">
        <v>752719</v>
      </c>
      <c r="O9" s="17">
        <v>2854</v>
      </c>
      <c r="P9" s="17">
        <v>6882</v>
      </c>
      <c r="Q9" s="210">
        <f>SUM(M9:P9)</f>
        <v>2262830</v>
      </c>
      <c r="R9" s="209">
        <f t="shared" ref="R9:R28" si="1">IFERROR(H9+M9,"")</f>
        <v>1500375</v>
      </c>
      <c r="S9" s="17">
        <f t="shared" ref="S9:S34" si="2">IFERROR(I9+N9,"")</f>
        <v>752719</v>
      </c>
      <c r="T9" s="17">
        <f t="shared" ref="T9:T33" si="3">IFERROR(J9+O9,"")</f>
        <v>2854</v>
      </c>
      <c r="U9" s="17">
        <f t="shared" ref="U9:U33" si="4">IFERROR(K9+P9,"")</f>
        <v>6882</v>
      </c>
      <c r="V9" s="221"/>
      <c r="W9" s="210">
        <f t="shared" ref="W9:W19" si="5">SUM(R9:V9)</f>
        <v>2262830</v>
      </c>
      <c r="X9" s="208">
        <v>44440</v>
      </c>
      <c r="Y9" s="211">
        <v>2000000</v>
      </c>
      <c r="AA9" s="3"/>
      <c r="AB9" s="3"/>
      <c r="AC9" s="3"/>
      <c r="AD9" s="3"/>
      <c r="AE9" s="3"/>
      <c r="AF9" s="3"/>
      <c r="AG9" s="3"/>
      <c r="AH9" s="3"/>
      <c r="AI9" s="3"/>
      <c r="AJ9" s="3"/>
      <c r="AK9" s="3"/>
      <c r="AL9" s="3"/>
      <c r="AM9" s="12">
        <v>0.2</v>
      </c>
      <c r="AN9" s="12"/>
      <c r="AO9" s="12">
        <v>0.42</v>
      </c>
      <c r="AP9" s="12">
        <v>0.38</v>
      </c>
      <c r="AQ9" s="12"/>
      <c r="AR9" s="3"/>
      <c r="AS9" s="3"/>
      <c r="AT9" s="3"/>
      <c r="AU9" s="3"/>
      <c r="AV9" s="212">
        <f t="shared" ref="AV9:AV35" si="6">SUM(AA9:AU9)</f>
        <v>1</v>
      </c>
      <c r="AX9" s="21">
        <f t="shared" ref="AX9:AX19" si="7">AA9*$W9</f>
        <v>0</v>
      </c>
      <c r="AY9" s="21">
        <f t="shared" ref="AY9:AY19" si="8">AB9*$W9</f>
        <v>0</v>
      </c>
      <c r="AZ9" s="21">
        <f t="shared" ref="AZ9:AZ19" si="9">AC9*$W9</f>
        <v>0</v>
      </c>
      <c r="BA9" s="21">
        <f t="shared" ref="BA9:BA19" si="10">AD9*$W9</f>
        <v>0</v>
      </c>
      <c r="BB9" s="21">
        <f t="shared" ref="BB9:BB17" si="11">AE9*$W9</f>
        <v>0</v>
      </c>
      <c r="BC9" s="21">
        <f t="shared" ref="BC9:BC19" si="12">AF9*$W9</f>
        <v>0</v>
      </c>
      <c r="BD9" s="21">
        <f t="shared" ref="BD9:BD19" si="13">AG9*$W9</f>
        <v>0</v>
      </c>
      <c r="BE9" s="21">
        <f t="shared" ref="BE9:BE19" si="14">AH9*$W9</f>
        <v>0</v>
      </c>
      <c r="BF9" s="21">
        <f t="shared" ref="BF9:BF19" si="15">AI9*$W9</f>
        <v>0</v>
      </c>
      <c r="BG9" s="21">
        <f t="shared" ref="BG9:BG19" si="16">AJ9*$W9</f>
        <v>0</v>
      </c>
      <c r="BH9" s="21">
        <f t="shared" ref="BH9:BH19" si="17">AK9*$W9</f>
        <v>0</v>
      </c>
      <c r="BI9" s="21">
        <f t="shared" ref="BI9:BI19" si="18">AL9*$W9</f>
        <v>0</v>
      </c>
      <c r="BJ9" s="21">
        <v>0</v>
      </c>
      <c r="BK9" s="21">
        <f t="shared" ref="BK9:BK19" si="19">AN9*$W9</f>
        <v>0</v>
      </c>
      <c r="BL9" s="21">
        <v>0</v>
      </c>
      <c r="BM9" s="21">
        <v>0</v>
      </c>
      <c r="BN9" s="21">
        <f t="shared" ref="BN9:BN19" si="20">AQ9*$W9</f>
        <v>0</v>
      </c>
      <c r="BO9" s="21">
        <f t="shared" ref="BO9:BO19" si="21">AR9*$W9</f>
        <v>0</v>
      </c>
      <c r="BP9" s="21">
        <f t="shared" ref="BP9:BP19" si="22">AS9*$W9</f>
        <v>0</v>
      </c>
      <c r="BQ9" s="21">
        <f t="shared" ref="BQ9:BQ19" si="23">AT9*$W9</f>
        <v>0</v>
      </c>
      <c r="BR9" s="21">
        <f t="shared" ref="BR9:BR19" si="24">AU9*$W9</f>
        <v>0</v>
      </c>
      <c r="BS9" s="22">
        <f t="shared" ref="BS9:BS35" si="25">SUM(AX9:BR9)</f>
        <v>0</v>
      </c>
      <c r="BT9" s="213">
        <f t="shared" ref="BT9:BT34" si="26">BS9-W9</f>
        <v>-2262830</v>
      </c>
      <c r="BU9" s="214"/>
      <c r="BV9" s="213"/>
      <c r="BW9" s="215">
        <f>'[1]Primary and Summary'!$D$105</f>
        <v>0.11529999999999996</v>
      </c>
      <c r="BX9" s="215">
        <f>'[1]Primary and Summary'!$D$105</f>
        <v>0.11529999999999996</v>
      </c>
      <c r="BY9" s="215">
        <f>'[1]Primary and Summary'!$D$111</f>
        <v>0.10809999999999997</v>
      </c>
      <c r="BZ9" s="215">
        <f>'[1]Primary and Summary'!$D$111</f>
        <v>0.10809999999999997</v>
      </c>
      <c r="CA9" s="215">
        <f>'[1]Primary and Summary'!$D$111</f>
        <v>0.10809999999999997</v>
      </c>
      <c r="CB9" s="215">
        <f>'[1]Primary and Summary'!$D$111</f>
        <v>0.10809999999999997</v>
      </c>
      <c r="CC9" s="215">
        <f>'[1]Primary and Summary'!$D$111</f>
        <v>0.10809999999999997</v>
      </c>
      <c r="CD9" s="215">
        <f>'[1]Primary and Summary'!$D$111</f>
        <v>0.10809999999999997</v>
      </c>
      <c r="CE9" s="215">
        <f>'[1]Primary and Summary'!$D$111</f>
        <v>0.10809999999999997</v>
      </c>
      <c r="CF9" s="215">
        <f>'[1]Primary and Summary'!$D$111</f>
        <v>0.10809999999999997</v>
      </c>
      <c r="CG9" s="215">
        <f>'[1]Primary and Summary'!$D$111</f>
        <v>0.10809999999999997</v>
      </c>
      <c r="CH9" s="215">
        <f>'[1]Primary and Summary'!$D$111</f>
        <v>0.10809999999999997</v>
      </c>
      <c r="CI9" s="215">
        <f>'[1]Primary and Summary'!$D$120</f>
        <v>1</v>
      </c>
      <c r="CJ9" s="215">
        <f>'[1]Primary and Summary'!$D$120</f>
        <v>1</v>
      </c>
      <c r="CK9" s="215">
        <f>'[1]Primary and Summary'!$D$120</f>
        <v>1</v>
      </c>
      <c r="CL9" s="215">
        <f>'[1]Primary and Summary'!$D$120</f>
        <v>1</v>
      </c>
      <c r="CM9" s="215">
        <f>'[1]Primary and Summary'!$D$120</f>
        <v>1</v>
      </c>
      <c r="CN9" s="215">
        <f>'[1]Primary and Summary'!$D$120</f>
        <v>1</v>
      </c>
      <c r="CO9" s="215">
        <f>'[1]Primary and Summary'!$D$105</f>
        <v>0.11529999999999996</v>
      </c>
      <c r="CP9" s="215">
        <f>'[1]Primary and Summary'!$D$105</f>
        <v>0.11529999999999996</v>
      </c>
      <c r="CQ9" s="215">
        <v>1</v>
      </c>
      <c r="CR9" s="22"/>
      <c r="CT9" s="21">
        <f t="shared" ref="CT9:DC10" si="27">BW9*AX9</f>
        <v>0</v>
      </c>
      <c r="CU9" s="21">
        <f t="shared" si="27"/>
        <v>0</v>
      </c>
      <c r="CV9" s="21">
        <f t="shared" si="27"/>
        <v>0</v>
      </c>
      <c r="CW9" s="21">
        <f t="shared" si="27"/>
        <v>0</v>
      </c>
      <c r="CX9" s="21">
        <f t="shared" si="27"/>
        <v>0</v>
      </c>
      <c r="CY9" s="21">
        <f t="shared" si="27"/>
        <v>0</v>
      </c>
      <c r="CZ9" s="21">
        <f t="shared" si="27"/>
        <v>0</v>
      </c>
      <c r="DA9" s="21">
        <f t="shared" si="27"/>
        <v>0</v>
      </c>
      <c r="DB9" s="21">
        <f t="shared" si="27"/>
        <v>0</v>
      </c>
      <c r="DC9" s="21">
        <f t="shared" si="27"/>
        <v>0</v>
      </c>
      <c r="DD9" s="21">
        <f t="shared" ref="DD9:DM10" si="28">CG9*BH9</f>
        <v>0</v>
      </c>
      <c r="DE9" s="21">
        <f t="shared" si="28"/>
        <v>0</v>
      </c>
      <c r="DF9" s="21">
        <f t="shared" si="28"/>
        <v>0</v>
      </c>
      <c r="DG9" s="21">
        <f t="shared" si="28"/>
        <v>0</v>
      </c>
      <c r="DH9" s="21">
        <f t="shared" si="28"/>
        <v>0</v>
      </c>
      <c r="DI9" s="21">
        <f t="shared" si="28"/>
        <v>0</v>
      </c>
      <c r="DJ9" s="21">
        <f t="shared" si="28"/>
        <v>0</v>
      </c>
      <c r="DK9" s="21">
        <f t="shared" si="28"/>
        <v>0</v>
      </c>
      <c r="DL9" s="21">
        <f t="shared" si="28"/>
        <v>0</v>
      </c>
      <c r="DM9" s="21">
        <f t="shared" si="28"/>
        <v>0</v>
      </c>
      <c r="DN9" s="21">
        <f t="shared" ref="DN9:DN10" si="29">CQ9*BR9</f>
        <v>0</v>
      </c>
      <c r="DO9" s="22">
        <f t="shared" ref="DO9:DO35" si="30">SUM(CT9:DN9)</f>
        <v>0</v>
      </c>
      <c r="DQ9" s="100">
        <v>6.7799999999999999E-2</v>
      </c>
      <c r="DR9" s="99">
        <f t="shared" ref="DR9:DR25" si="31">1/10</f>
        <v>0.1</v>
      </c>
      <c r="DS9" s="100">
        <v>1.4999999999999999E-2</v>
      </c>
      <c r="DT9" s="100">
        <v>1.4999999999999999E-2</v>
      </c>
      <c r="DU9" s="100">
        <v>2.06E-2</v>
      </c>
      <c r="DV9" s="100">
        <v>1.78E-2</v>
      </c>
      <c r="DW9" s="100">
        <v>2.2700000000000001E-2</v>
      </c>
      <c r="DX9" s="100">
        <v>2.1700000000000001E-2</v>
      </c>
      <c r="DY9" s="100">
        <v>4.3299999999999998E-2</v>
      </c>
      <c r="DZ9" s="100">
        <v>1.3100000000000001E-2</v>
      </c>
      <c r="EA9" s="100">
        <v>4.7000000000000002E-3</v>
      </c>
      <c r="EB9" s="100">
        <v>3.09E-2</v>
      </c>
      <c r="EC9" s="100">
        <v>1.8800000000000001E-2</v>
      </c>
      <c r="ED9" s="100">
        <v>1.4999999999999999E-2</v>
      </c>
      <c r="EE9" s="100">
        <v>2.5399999999999999E-2</v>
      </c>
      <c r="EF9" s="100">
        <v>2.3199999999999998E-2</v>
      </c>
      <c r="EG9" s="100">
        <v>2.18E-2</v>
      </c>
      <c r="EH9" s="100">
        <v>2.2700000000000001E-2</v>
      </c>
      <c r="EI9" s="100">
        <v>0.2</v>
      </c>
      <c r="EJ9" s="100">
        <v>6.6699999999999995E-2</v>
      </c>
      <c r="EK9" s="100">
        <v>3.0200000000000001E-2</v>
      </c>
      <c r="EN9" s="216">
        <f t="shared" ref="EN9:EN35" si="32">CT9*DQ9</f>
        <v>0</v>
      </c>
      <c r="EO9" s="216">
        <f t="shared" ref="EO9:EO35" si="33">CU9*DR9</f>
        <v>0</v>
      </c>
      <c r="EP9" s="216">
        <f t="shared" ref="EP9:EP35" si="34">CV9*DS9</f>
        <v>0</v>
      </c>
      <c r="EQ9" s="216">
        <f t="shared" ref="EQ9:EQ35" si="35">CW9*DT9</f>
        <v>0</v>
      </c>
      <c r="ER9" s="216">
        <f t="shared" ref="ER9:ER35" si="36">CX9*DU9</f>
        <v>0</v>
      </c>
      <c r="ES9" s="216">
        <f t="shared" ref="ES9:ES35" si="37">CY9*DV9</f>
        <v>0</v>
      </c>
      <c r="ET9" s="216">
        <f t="shared" ref="ET9:ET35" si="38">CZ9*DW9</f>
        <v>0</v>
      </c>
      <c r="EU9" s="216">
        <f t="shared" ref="EU9:EU35" si="39">DA9*DX9</f>
        <v>0</v>
      </c>
      <c r="EV9" s="216">
        <f t="shared" ref="EV9:EV35" si="40">DB9*DY9</f>
        <v>0</v>
      </c>
      <c r="EW9" s="216">
        <f t="shared" ref="EW9:EW35" si="41">DC9*DZ9</f>
        <v>0</v>
      </c>
      <c r="EX9" s="216">
        <f t="shared" ref="EX9:EX35" si="42">DD9*EA9</f>
        <v>0</v>
      </c>
      <c r="EY9" s="216">
        <f t="shared" ref="EY9:EY35" si="43">DE9*EB9</f>
        <v>0</v>
      </c>
      <c r="EZ9" s="216">
        <f t="shared" ref="EZ9:EZ35" si="44">DF9*EC9</f>
        <v>0</v>
      </c>
      <c r="FA9" s="216">
        <f t="shared" ref="FA9:FA35" si="45">DG9*ED9</f>
        <v>0</v>
      </c>
      <c r="FB9" s="216">
        <f t="shared" ref="FB9:FB35" si="46">DH9*EE9</f>
        <v>0</v>
      </c>
      <c r="FC9" s="216">
        <f t="shared" ref="FC9:FC35" si="47">DI9*EF9</f>
        <v>0</v>
      </c>
      <c r="FD9" s="216">
        <f t="shared" ref="FD9:FD35" si="48">DJ9*EG9</f>
        <v>0</v>
      </c>
      <c r="FE9" s="216">
        <f t="shared" ref="FE9:FE35" si="49">DK9*EH9</f>
        <v>0</v>
      </c>
      <c r="FF9" s="216">
        <f t="shared" ref="FF9:FF35" si="50">DL9*EI9</f>
        <v>0</v>
      </c>
      <c r="FG9" s="216">
        <f t="shared" ref="FG9:FG35" si="51">DM9*EJ9</f>
        <v>0</v>
      </c>
      <c r="FH9" s="216">
        <f t="shared" ref="FH9:FH35" si="52">DN9*EK9</f>
        <v>0</v>
      </c>
      <c r="FI9" s="216">
        <f t="shared" ref="FI9:FI35" si="53">SUM(EN9:FH9)</f>
        <v>0</v>
      </c>
      <c r="FJ9" s="216"/>
      <c r="FK9" s="216" t="str">
        <f t="shared" ref="FK9:FK35" si="54">F9</f>
        <v>SE 1st Grading Project (Phase 2)</v>
      </c>
      <c r="FL9" s="216" t="s">
        <v>478</v>
      </c>
      <c r="FM9" s="217">
        <v>12.5</v>
      </c>
      <c r="FN9" s="217">
        <f>DO9</f>
        <v>0</v>
      </c>
      <c r="FO9" s="218">
        <f t="shared" ref="FO9:FO35" si="55">FI9/12*FM9</f>
        <v>0</v>
      </c>
      <c r="FP9" s="219">
        <f t="shared" ref="FP9:FP35" si="56">DO9-FO9</f>
        <v>0</v>
      </c>
      <c r="FQ9" s="206"/>
      <c r="FS9" s="165"/>
      <c r="FT9" s="165"/>
      <c r="FU9" s="165"/>
      <c r="FV9" s="165" t="s">
        <v>181</v>
      </c>
      <c r="FW9" s="222" t="s">
        <v>457</v>
      </c>
      <c r="FX9" s="223" t="s">
        <v>473</v>
      </c>
      <c r="FY9" s="222" t="s">
        <v>466</v>
      </c>
      <c r="FZ9" s="117"/>
      <c r="GA9" s="222" t="s">
        <v>458</v>
      </c>
      <c r="GB9" s="117"/>
      <c r="GC9" s="222" t="s">
        <v>459</v>
      </c>
    </row>
    <row r="10" spans="1:192" outlineLevel="1" x14ac:dyDescent="0.25">
      <c r="B10" s="183" t="s">
        <v>301</v>
      </c>
      <c r="C10" s="16">
        <v>115</v>
      </c>
      <c r="D10" s="3">
        <v>0.59</v>
      </c>
      <c r="E10" s="16">
        <v>202110</v>
      </c>
      <c r="F10" s="16" t="s">
        <v>22</v>
      </c>
      <c r="G10" s="220">
        <v>44470</v>
      </c>
      <c r="H10" s="209">
        <f>IFERROR(VLOOKUP($E10,'Actuals (BI Report)'!$A$2:$H$35,4,FALSE),"")</f>
        <v>23290.519999999997</v>
      </c>
      <c r="I10" s="17">
        <f>IFERROR(VLOOKUP($E10,'Actuals (BI Report)'!$A$2:$H$35,7,FALSE),"")</f>
        <v>9960.58</v>
      </c>
      <c r="J10" s="17">
        <f>IFERROR(VLOOKUP($E10,'Actuals (BI Report)'!$A$2:$H$35,5,FALSE),"")</f>
        <v>375.65</v>
      </c>
      <c r="K10" s="17">
        <f>IFERROR(VLOOKUP($E10,'Actuals (BI Report)'!$A$2:$H$35,6,FALSE),"")</f>
        <v>0</v>
      </c>
      <c r="L10" s="210">
        <f t="shared" si="0"/>
        <v>33626.75</v>
      </c>
      <c r="M10" s="209">
        <v>1735088</v>
      </c>
      <c r="N10" s="17">
        <v>871104</v>
      </c>
      <c r="O10" s="17">
        <v>3421</v>
      </c>
      <c r="P10" s="17">
        <v>8244</v>
      </c>
      <c r="Q10" s="210">
        <f t="shared" ref="Q10:Q33" si="57">SUM(M10:P10)</f>
        <v>2617857</v>
      </c>
      <c r="R10" s="209">
        <f t="shared" si="1"/>
        <v>1758378.52</v>
      </c>
      <c r="S10" s="17">
        <f t="shared" si="2"/>
        <v>881064.58</v>
      </c>
      <c r="T10" s="17">
        <f t="shared" si="3"/>
        <v>3796.65</v>
      </c>
      <c r="U10" s="17">
        <f t="shared" si="4"/>
        <v>8244</v>
      </c>
      <c r="V10" s="221"/>
      <c r="W10" s="210">
        <f t="shared" si="5"/>
        <v>2651483.75</v>
      </c>
      <c r="X10" s="208">
        <v>44470</v>
      </c>
      <c r="Y10" s="211">
        <v>1500000</v>
      </c>
      <c r="AA10" s="3"/>
      <c r="AB10" s="3"/>
      <c r="AC10" s="3"/>
      <c r="AD10" s="3"/>
      <c r="AE10" s="3"/>
      <c r="AF10" s="3"/>
      <c r="AG10" s="3"/>
      <c r="AH10" s="3"/>
      <c r="AI10" s="3"/>
      <c r="AJ10" s="3"/>
      <c r="AK10" s="3"/>
      <c r="AL10" s="3"/>
      <c r="AM10" s="12">
        <v>0.85</v>
      </c>
      <c r="AN10" s="12"/>
      <c r="AO10" s="12">
        <v>0.05</v>
      </c>
      <c r="AP10" s="12">
        <v>0.1</v>
      </c>
      <c r="AQ10" s="12"/>
      <c r="AR10" s="3"/>
      <c r="AS10" s="3"/>
      <c r="AT10" s="3"/>
      <c r="AU10" s="3"/>
      <c r="AV10" s="212">
        <f t="shared" si="6"/>
        <v>1</v>
      </c>
      <c r="AX10" s="21">
        <f t="shared" si="7"/>
        <v>0</v>
      </c>
      <c r="AY10" s="21">
        <f t="shared" si="8"/>
        <v>0</v>
      </c>
      <c r="AZ10" s="21">
        <f t="shared" si="9"/>
        <v>0</v>
      </c>
      <c r="BA10" s="21">
        <f t="shared" si="10"/>
        <v>0</v>
      </c>
      <c r="BB10" s="21">
        <f t="shared" si="11"/>
        <v>0</v>
      </c>
      <c r="BC10" s="21">
        <f t="shared" si="12"/>
        <v>0</v>
      </c>
      <c r="BD10" s="21">
        <f t="shared" si="13"/>
        <v>0</v>
      </c>
      <c r="BE10" s="21">
        <f t="shared" si="14"/>
        <v>0</v>
      </c>
      <c r="BF10" s="21">
        <f t="shared" si="15"/>
        <v>0</v>
      </c>
      <c r="BG10" s="21">
        <f t="shared" si="16"/>
        <v>0</v>
      </c>
      <c r="BH10" s="21">
        <f t="shared" si="17"/>
        <v>0</v>
      </c>
      <c r="BI10" s="21">
        <f t="shared" si="18"/>
        <v>0</v>
      </c>
      <c r="BJ10" s="21">
        <v>0</v>
      </c>
      <c r="BK10" s="21">
        <f t="shared" si="19"/>
        <v>0</v>
      </c>
      <c r="BL10" s="21">
        <v>0</v>
      </c>
      <c r="BM10" s="21">
        <f>[2]Summary!$E$3</f>
        <v>4529758.24</v>
      </c>
      <c r="BN10" s="21">
        <f t="shared" si="20"/>
        <v>0</v>
      </c>
      <c r="BO10" s="21">
        <f t="shared" si="21"/>
        <v>0</v>
      </c>
      <c r="BP10" s="21">
        <f t="shared" si="22"/>
        <v>0</v>
      </c>
      <c r="BQ10" s="21">
        <f t="shared" si="23"/>
        <v>0</v>
      </c>
      <c r="BR10" s="21">
        <f t="shared" si="24"/>
        <v>0</v>
      </c>
      <c r="BS10" s="22">
        <f t="shared" si="25"/>
        <v>4529758.24</v>
      </c>
      <c r="BT10" s="213">
        <f t="shared" si="26"/>
        <v>1878274.4900000002</v>
      </c>
      <c r="BU10" s="214">
        <v>44809</v>
      </c>
      <c r="BV10" s="213"/>
      <c r="BW10" s="215">
        <f>'[1]Primary and Summary'!$D$105</f>
        <v>0.11529999999999996</v>
      </c>
      <c r="BX10" s="215">
        <f>'[1]Primary and Summary'!$D$105</f>
        <v>0.11529999999999996</v>
      </c>
      <c r="BY10" s="215">
        <f>'[1]Primary and Summary'!$D$111</f>
        <v>0.10809999999999997</v>
      </c>
      <c r="BZ10" s="215">
        <f>'[1]Primary and Summary'!$D$111</f>
        <v>0.10809999999999997</v>
      </c>
      <c r="CA10" s="215">
        <f>'[1]Primary and Summary'!$D$111</f>
        <v>0.10809999999999997</v>
      </c>
      <c r="CB10" s="215">
        <f>'[1]Primary and Summary'!$D$111</f>
        <v>0.10809999999999997</v>
      </c>
      <c r="CC10" s="215">
        <f>'[1]Primary and Summary'!$D$111</f>
        <v>0.10809999999999997</v>
      </c>
      <c r="CD10" s="215">
        <f>'[1]Primary and Summary'!$D$111</f>
        <v>0.10809999999999997</v>
      </c>
      <c r="CE10" s="215">
        <f>'[1]Primary and Summary'!$D$111</f>
        <v>0.10809999999999997</v>
      </c>
      <c r="CF10" s="215">
        <f>'[1]Primary and Summary'!$D$111</f>
        <v>0.10809999999999997</v>
      </c>
      <c r="CG10" s="215">
        <f>'[1]Primary and Summary'!$D$111</f>
        <v>0.10809999999999997</v>
      </c>
      <c r="CH10" s="215">
        <f>'[1]Primary and Summary'!$D$111</f>
        <v>0.10809999999999997</v>
      </c>
      <c r="CI10" s="215">
        <f>'[1]Primary and Summary'!$D$120</f>
        <v>1</v>
      </c>
      <c r="CJ10" s="215">
        <f>'[1]Primary and Summary'!$D$120</f>
        <v>1</v>
      </c>
      <c r="CK10" s="215">
        <f>'[1]Primary and Summary'!$D$120</f>
        <v>1</v>
      </c>
      <c r="CL10" s="215">
        <f>'[1]Primary and Summary'!$D$120</f>
        <v>1</v>
      </c>
      <c r="CM10" s="215">
        <f>'[1]Primary and Summary'!$D$120</f>
        <v>1</v>
      </c>
      <c r="CN10" s="215">
        <f>'[1]Primary and Summary'!$D$120</f>
        <v>1</v>
      </c>
      <c r="CO10" s="215">
        <f>'[1]Primary and Summary'!$D$105</f>
        <v>0.11529999999999996</v>
      </c>
      <c r="CP10" s="215">
        <f>'[1]Primary and Summary'!$D$105</f>
        <v>0.11529999999999996</v>
      </c>
      <c r="CQ10" s="215">
        <v>1</v>
      </c>
      <c r="CR10" s="22"/>
      <c r="CT10" s="21">
        <f t="shared" si="27"/>
        <v>0</v>
      </c>
      <c r="CU10" s="21">
        <f t="shared" si="27"/>
        <v>0</v>
      </c>
      <c r="CV10" s="21">
        <f t="shared" si="27"/>
        <v>0</v>
      </c>
      <c r="CW10" s="21">
        <f t="shared" si="27"/>
        <v>0</v>
      </c>
      <c r="CX10" s="21">
        <f t="shared" si="27"/>
        <v>0</v>
      </c>
      <c r="CY10" s="21">
        <f t="shared" si="27"/>
        <v>0</v>
      </c>
      <c r="CZ10" s="21">
        <f t="shared" si="27"/>
        <v>0</v>
      </c>
      <c r="DA10" s="21">
        <f t="shared" si="27"/>
        <v>0</v>
      </c>
      <c r="DB10" s="21">
        <f t="shared" si="27"/>
        <v>0</v>
      </c>
      <c r="DC10" s="21">
        <f t="shared" si="27"/>
        <v>0</v>
      </c>
      <c r="DD10" s="21">
        <f t="shared" si="28"/>
        <v>0</v>
      </c>
      <c r="DE10" s="21">
        <f t="shared" si="28"/>
        <v>0</v>
      </c>
      <c r="DF10" s="21">
        <f t="shared" si="28"/>
        <v>0</v>
      </c>
      <c r="DG10" s="21">
        <f t="shared" si="28"/>
        <v>0</v>
      </c>
      <c r="DH10" s="21">
        <f t="shared" si="28"/>
        <v>0</v>
      </c>
      <c r="DI10" s="21">
        <f t="shared" si="28"/>
        <v>4529758.24</v>
      </c>
      <c r="DJ10" s="21">
        <f t="shared" si="28"/>
        <v>0</v>
      </c>
      <c r="DK10" s="21">
        <f t="shared" si="28"/>
        <v>0</v>
      </c>
      <c r="DL10" s="21">
        <f t="shared" si="28"/>
        <v>0</v>
      </c>
      <c r="DM10" s="21">
        <f t="shared" si="28"/>
        <v>0</v>
      </c>
      <c r="DN10" s="21">
        <f t="shared" si="29"/>
        <v>0</v>
      </c>
      <c r="DO10" s="22">
        <f t="shared" si="30"/>
        <v>4529758.24</v>
      </c>
      <c r="DQ10" s="100">
        <v>6.7799999999999999E-2</v>
      </c>
      <c r="DR10" s="99">
        <f t="shared" si="31"/>
        <v>0.1</v>
      </c>
      <c r="DS10" s="100">
        <v>1.4999999999999999E-2</v>
      </c>
      <c r="DT10" s="100">
        <v>1.4999999999999999E-2</v>
      </c>
      <c r="DU10" s="100">
        <v>2.06E-2</v>
      </c>
      <c r="DV10" s="100">
        <v>1.78E-2</v>
      </c>
      <c r="DW10" s="100">
        <v>2.2700000000000001E-2</v>
      </c>
      <c r="DX10" s="100">
        <v>2.1700000000000001E-2</v>
      </c>
      <c r="DY10" s="100">
        <v>4.3299999999999998E-2</v>
      </c>
      <c r="DZ10" s="100">
        <v>1.3100000000000001E-2</v>
      </c>
      <c r="EA10" s="100">
        <v>4.7000000000000002E-3</v>
      </c>
      <c r="EB10" s="100">
        <v>3.09E-2</v>
      </c>
      <c r="EC10" s="100">
        <v>1.8800000000000001E-2</v>
      </c>
      <c r="ED10" s="100">
        <v>1.4999999999999999E-2</v>
      </c>
      <c r="EE10" s="100">
        <v>2.5399999999999999E-2</v>
      </c>
      <c r="EF10" s="100">
        <v>2.3199999999999998E-2</v>
      </c>
      <c r="EG10" s="100">
        <v>2.18E-2</v>
      </c>
      <c r="EH10" s="100">
        <v>2.2700000000000001E-2</v>
      </c>
      <c r="EI10" s="100">
        <v>0.2</v>
      </c>
      <c r="EJ10" s="100">
        <v>6.6699999999999995E-2</v>
      </c>
      <c r="EK10" s="100">
        <v>3.0200000000000001E-2</v>
      </c>
      <c r="EN10" s="216">
        <f t="shared" si="32"/>
        <v>0</v>
      </c>
      <c r="EO10" s="216">
        <f t="shared" si="33"/>
        <v>0</v>
      </c>
      <c r="EP10" s="216">
        <f t="shared" si="34"/>
        <v>0</v>
      </c>
      <c r="EQ10" s="216">
        <f t="shared" si="35"/>
        <v>0</v>
      </c>
      <c r="ER10" s="216">
        <f t="shared" si="36"/>
        <v>0</v>
      </c>
      <c r="ES10" s="216">
        <f t="shared" si="37"/>
        <v>0</v>
      </c>
      <c r="ET10" s="216">
        <f t="shared" si="38"/>
        <v>0</v>
      </c>
      <c r="EU10" s="216">
        <f t="shared" si="39"/>
        <v>0</v>
      </c>
      <c r="EV10" s="216">
        <f t="shared" si="40"/>
        <v>0</v>
      </c>
      <c r="EW10" s="216">
        <f t="shared" si="41"/>
        <v>0</v>
      </c>
      <c r="EX10" s="216">
        <f t="shared" si="42"/>
        <v>0</v>
      </c>
      <c r="EY10" s="216">
        <f t="shared" si="43"/>
        <v>0</v>
      </c>
      <c r="EZ10" s="216">
        <f t="shared" si="44"/>
        <v>0</v>
      </c>
      <c r="FA10" s="216">
        <f t="shared" si="45"/>
        <v>0</v>
      </c>
      <c r="FB10" s="216">
        <f t="shared" si="46"/>
        <v>0</v>
      </c>
      <c r="FC10" s="216">
        <f t="shared" si="47"/>
        <v>105090.391168</v>
      </c>
      <c r="FD10" s="216">
        <f t="shared" si="48"/>
        <v>0</v>
      </c>
      <c r="FE10" s="216">
        <f t="shared" si="49"/>
        <v>0</v>
      </c>
      <c r="FF10" s="216">
        <f t="shared" si="50"/>
        <v>0</v>
      </c>
      <c r="FG10" s="216">
        <f t="shared" si="51"/>
        <v>0</v>
      </c>
      <c r="FH10" s="216">
        <f t="shared" si="52"/>
        <v>0</v>
      </c>
      <c r="FI10" s="216">
        <f t="shared" si="53"/>
        <v>105090.391168</v>
      </c>
      <c r="FJ10" s="216"/>
      <c r="FK10" s="216" t="str">
        <f t="shared" si="54"/>
        <v>White Salmon Reinforcement</v>
      </c>
      <c r="FL10" s="224">
        <f>[2]Summary!$C$3</f>
        <v>44469</v>
      </c>
      <c r="FM10" s="217">
        <v>13.5</v>
      </c>
      <c r="FN10" s="217">
        <f t="shared" ref="FN10:FN35" si="58">DO10</f>
        <v>4529758.24</v>
      </c>
      <c r="FO10" s="218">
        <f t="shared" si="55"/>
        <v>118226.69006399999</v>
      </c>
      <c r="FP10" s="219">
        <f t="shared" si="56"/>
        <v>4411531.5499360003</v>
      </c>
      <c r="FQ10" s="216">
        <f>FO10/FM10*12</f>
        <v>105090.391168</v>
      </c>
      <c r="FS10" s="225" t="s">
        <v>13</v>
      </c>
      <c r="FT10" s="225"/>
      <c r="FU10" s="225"/>
      <c r="FV10" s="225"/>
      <c r="FW10" s="119">
        <f>FI9</f>
        <v>0</v>
      </c>
      <c r="FX10" s="119">
        <v>0</v>
      </c>
      <c r="FY10" s="119">
        <v>0</v>
      </c>
      <c r="FZ10" s="117"/>
      <c r="GA10" s="119">
        <f>FY10</f>
        <v>0</v>
      </c>
      <c r="GB10" s="117"/>
      <c r="GC10" s="119">
        <f t="shared" ref="GC10:GC16" si="59">FY10*1.1</f>
        <v>0</v>
      </c>
    </row>
    <row r="11" spans="1:192" outlineLevel="1" x14ac:dyDescent="0.25">
      <c r="B11" s="183" t="s">
        <v>301</v>
      </c>
      <c r="C11" s="16">
        <v>11</v>
      </c>
      <c r="D11" s="3">
        <v>0.26</v>
      </c>
      <c r="E11" s="16">
        <v>202289</v>
      </c>
      <c r="F11" s="16" t="s">
        <v>43</v>
      </c>
      <c r="G11" s="220">
        <v>44470</v>
      </c>
      <c r="H11" s="209">
        <v>0</v>
      </c>
      <c r="I11" s="17">
        <v>0</v>
      </c>
      <c r="J11" s="17">
        <v>0</v>
      </c>
      <c r="K11" s="17">
        <v>0</v>
      </c>
      <c r="L11" s="210">
        <f t="shared" si="0"/>
        <v>0</v>
      </c>
      <c r="M11" s="209">
        <v>1165000</v>
      </c>
      <c r="N11" s="17">
        <v>198678</v>
      </c>
      <c r="O11" s="17">
        <v>1589</v>
      </c>
      <c r="P11" s="17">
        <v>3849</v>
      </c>
      <c r="Q11" s="210">
        <f t="shared" si="57"/>
        <v>1369116</v>
      </c>
      <c r="R11" s="209">
        <f t="shared" si="1"/>
        <v>1165000</v>
      </c>
      <c r="S11" s="17">
        <f t="shared" si="2"/>
        <v>198678</v>
      </c>
      <c r="T11" s="17">
        <f t="shared" si="3"/>
        <v>1589</v>
      </c>
      <c r="U11" s="17">
        <f t="shared" si="4"/>
        <v>3849</v>
      </c>
      <c r="V11" s="221"/>
      <c r="W11" s="210">
        <f t="shared" si="5"/>
        <v>1369116</v>
      </c>
      <c r="X11" s="226">
        <v>44470</v>
      </c>
      <c r="Y11" s="211"/>
      <c r="AA11" s="3"/>
      <c r="AB11" s="3"/>
      <c r="AC11" s="3"/>
      <c r="AD11" s="3"/>
      <c r="AE11" s="3"/>
      <c r="AF11" s="3"/>
      <c r="AG11" s="3"/>
      <c r="AH11" s="3"/>
      <c r="AI11" s="3"/>
      <c r="AJ11" s="12"/>
      <c r="AK11" s="12"/>
      <c r="AL11" s="3"/>
      <c r="AM11" s="3"/>
      <c r="AN11" s="3">
        <v>0.63900000000000001</v>
      </c>
      <c r="AO11" s="12"/>
      <c r="AP11" s="12">
        <v>4.2999999999999997E-2</v>
      </c>
      <c r="AQ11" s="12">
        <v>0.28199999999999997</v>
      </c>
      <c r="AR11" s="3"/>
      <c r="AS11" s="3"/>
      <c r="AT11" s="3"/>
      <c r="AU11" s="3">
        <v>3.5999999999999997E-2</v>
      </c>
      <c r="AV11" s="212">
        <f t="shared" si="6"/>
        <v>1</v>
      </c>
      <c r="AX11" s="21">
        <f t="shared" si="7"/>
        <v>0</v>
      </c>
      <c r="AY11" s="21">
        <f t="shared" si="8"/>
        <v>0</v>
      </c>
      <c r="AZ11" s="21">
        <f t="shared" si="9"/>
        <v>0</v>
      </c>
      <c r="BA11" s="21">
        <f t="shared" si="10"/>
        <v>0</v>
      </c>
      <c r="BB11" s="21">
        <f t="shared" si="11"/>
        <v>0</v>
      </c>
      <c r="BC11" s="21">
        <f t="shared" si="12"/>
        <v>0</v>
      </c>
      <c r="BD11" s="21">
        <f t="shared" si="13"/>
        <v>0</v>
      </c>
      <c r="BE11" s="21">
        <f t="shared" si="14"/>
        <v>0</v>
      </c>
      <c r="BF11" s="21">
        <f t="shared" si="15"/>
        <v>0</v>
      </c>
      <c r="BG11" s="21">
        <f t="shared" si="16"/>
        <v>0</v>
      </c>
      <c r="BH11" s="21">
        <f t="shared" si="17"/>
        <v>0</v>
      </c>
      <c r="BI11" s="21">
        <f t="shared" si="18"/>
        <v>0</v>
      </c>
      <c r="BJ11" s="21">
        <f t="shared" ref="BJ11:BJ17" si="60">AM11*$W11</f>
        <v>0</v>
      </c>
      <c r="BK11" s="21">
        <v>0</v>
      </c>
      <c r="BL11" s="21">
        <f>[2]Summary!$E$5</f>
        <v>85165.56</v>
      </c>
      <c r="BM11" s="21">
        <f>[2]Summary!$E$6</f>
        <v>1783498.46</v>
      </c>
      <c r="BN11" s="21">
        <f>[2]Summary!$E$7</f>
        <v>1116940.19</v>
      </c>
      <c r="BO11" s="21">
        <f t="shared" si="21"/>
        <v>0</v>
      </c>
      <c r="BP11" s="21">
        <f t="shared" si="22"/>
        <v>0</v>
      </c>
      <c r="BQ11" s="21">
        <f t="shared" si="23"/>
        <v>0</v>
      </c>
      <c r="BR11" s="21">
        <v>0</v>
      </c>
      <c r="BS11" s="22">
        <f t="shared" si="25"/>
        <v>2985604.21</v>
      </c>
      <c r="BT11" s="213">
        <f t="shared" si="26"/>
        <v>1616488.21</v>
      </c>
      <c r="BU11" s="214">
        <v>44809</v>
      </c>
      <c r="BV11" s="213"/>
      <c r="BW11" s="215">
        <f>'[1]Primary and Summary'!$D$105</f>
        <v>0.11529999999999996</v>
      </c>
      <c r="BX11" s="215">
        <f>'[1]Primary and Summary'!$D$105</f>
        <v>0.11529999999999996</v>
      </c>
      <c r="BY11" s="215">
        <f>'[1]Primary and Summary'!$D$111</f>
        <v>0.10809999999999997</v>
      </c>
      <c r="BZ11" s="215">
        <f>'[1]Primary and Summary'!$D$111</f>
        <v>0.10809999999999997</v>
      </c>
      <c r="CA11" s="215">
        <f>'[1]Primary and Summary'!$D$111</f>
        <v>0.10809999999999997</v>
      </c>
      <c r="CB11" s="215">
        <f>'[1]Primary and Summary'!$D$111</f>
        <v>0.10809999999999997</v>
      </c>
      <c r="CC11" s="215">
        <f>'[1]Primary and Summary'!$D$111</f>
        <v>0.10809999999999997</v>
      </c>
      <c r="CD11" s="215">
        <f>'[1]Primary and Summary'!$D$111</f>
        <v>0.10809999999999997</v>
      </c>
      <c r="CE11" s="215">
        <f>'[1]Primary and Summary'!$D$111</f>
        <v>0.10809999999999997</v>
      </c>
      <c r="CF11" s="215">
        <f>'[1]Primary and Summary'!$D$111</f>
        <v>0.10809999999999997</v>
      </c>
      <c r="CG11" s="215">
        <f>'[1]Primary and Summary'!$D$111</f>
        <v>0.10809999999999997</v>
      </c>
      <c r="CH11" s="215">
        <f>'[1]Primary and Summary'!$D$111</f>
        <v>0.10809999999999997</v>
      </c>
      <c r="CI11" s="215">
        <f>'[1]Primary and Summary'!$D$120</f>
        <v>1</v>
      </c>
      <c r="CJ11" s="215">
        <f>'[1]Primary and Summary'!$D$120</f>
        <v>1</v>
      </c>
      <c r="CK11" s="215">
        <f>'[1]Primary and Summary'!$D$120</f>
        <v>1</v>
      </c>
      <c r="CL11" s="215">
        <f>'[1]Primary and Summary'!$D$120</f>
        <v>1</v>
      </c>
      <c r="CM11" s="215">
        <f>'[1]Primary and Summary'!$D$120</f>
        <v>1</v>
      </c>
      <c r="CN11" s="215">
        <f>'[1]Primary and Summary'!$D$120</f>
        <v>1</v>
      </c>
      <c r="CO11" s="215">
        <f>'[1]Primary and Summary'!$D$105</f>
        <v>0.11529999999999996</v>
      </c>
      <c r="CP11" s="215">
        <f>'[1]Primary and Summary'!$D$105</f>
        <v>0.11529999999999996</v>
      </c>
      <c r="CQ11" s="215">
        <v>1</v>
      </c>
      <c r="CR11" s="22"/>
      <c r="CT11" s="21">
        <f t="shared" ref="CT11:CT19" si="61">BW11*AX11</f>
        <v>0</v>
      </c>
      <c r="CU11" s="21">
        <f t="shared" ref="CU11:DD17" si="62">BX11*AY11</f>
        <v>0</v>
      </c>
      <c r="CV11" s="21">
        <f t="shared" si="62"/>
        <v>0</v>
      </c>
      <c r="CW11" s="21">
        <f t="shared" si="62"/>
        <v>0</v>
      </c>
      <c r="CX11" s="21">
        <f t="shared" si="62"/>
        <v>0</v>
      </c>
      <c r="CY11" s="21">
        <f t="shared" si="62"/>
        <v>0</v>
      </c>
      <c r="CZ11" s="21">
        <f t="shared" si="62"/>
        <v>0</v>
      </c>
      <c r="DA11" s="21">
        <f t="shared" si="62"/>
        <v>0</v>
      </c>
      <c r="DB11" s="21">
        <f t="shared" si="62"/>
        <v>0</v>
      </c>
      <c r="DC11" s="21">
        <f t="shared" si="62"/>
        <v>0</v>
      </c>
      <c r="DD11" s="21">
        <f t="shared" si="62"/>
        <v>0</v>
      </c>
      <c r="DE11" s="21">
        <f t="shared" ref="DE11:DN17" si="63">CH11*BI11</f>
        <v>0</v>
      </c>
      <c r="DF11" s="21">
        <f t="shared" si="63"/>
        <v>0</v>
      </c>
      <c r="DG11" s="21">
        <f t="shared" si="63"/>
        <v>0</v>
      </c>
      <c r="DH11" s="21">
        <f t="shared" si="63"/>
        <v>85165.56</v>
      </c>
      <c r="DI11" s="21">
        <f t="shared" si="63"/>
        <v>1783498.46</v>
      </c>
      <c r="DJ11" s="21">
        <f t="shared" si="63"/>
        <v>1116940.19</v>
      </c>
      <c r="DK11" s="21">
        <f t="shared" si="63"/>
        <v>0</v>
      </c>
      <c r="DL11" s="21">
        <f t="shared" si="63"/>
        <v>0</v>
      </c>
      <c r="DM11" s="21">
        <f t="shared" si="63"/>
        <v>0</v>
      </c>
      <c r="DN11" s="21">
        <f t="shared" si="63"/>
        <v>0</v>
      </c>
      <c r="DO11" s="22">
        <f t="shared" si="30"/>
        <v>2985604.21</v>
      </c>
      <c r="DQ11" s="100">
        <v>6.7799999999999999E-2</v>
      </c>
      <c r="DR11" s="99">
        <f t="shared" si="31"/>
        <v>0.1</v>
      </c>
      <c r="DS11" s="100">
        <v>1.4999999999999999E-2</v>
      </c>
      <c r="DT11" s="100">
        <v>1.4999999999999999E-2</v>
      </c>
      <c r="DU11" s="100">
        <v>2.06E-2</v>
      </c>
      <c r="DV11" s="100">
        <v>1.78E-2</v>
      </c>
      <c r="DW11" s="100">
        <v>2.2700000000000001E-2</v>
      </c>
      <c r="DX11" s="100">
        <v>2.1700000000000001E-2</v>
      </c>
      <c r="DY11" s="100">
        <v>4.3299999999999998E-2</v>
      </c>
      <c r="DZ11" s="100">
        <v>1.3100000000000001E-2</v>
      </c>
      <c r="EA11" s="100">
        <v>4.7000000000000002E-3</v>
      </c>
      <c r="EB11" s="100">
        <v>3.09E-2</v>
      </c>
      <c r="EC11" s="100">
        <v>1.8800000000000001E-2</v>
      </c>
      <c r="ED11" s="100">
        <v>1.4999999999999999E-2</v>
      </c>
      <c r="EE11" s="100">
        <v>2.5399999999999999E-2</v>
      </c>
      <c r="EF11" s="100">
        <v>2.3199999999999998E-2</v>
      </c>
      <c r="EG11" s="100">
        <v>2.18E-2</v>
      </c>
      <c r="EH11" s="100">
        <v>2.2700000000000001E-2</v>
      </c>
      <c r="EI11" s="100">
        <v>0.2</v>
      </c>
      <c r="EJ11" s="100">
        <v>6.6699999999999995E-2</v>
      </c>
      <c r="EK11" s="100">
        <v>3.0200000000000001E-2</v>
      </c>
      <c r="EN11" s="216">
        <f t="shared" si="32"/>
        <v>0</v>
      </c>
      <c r="EO11" s="216">
        <f t="shared" si="33"/>
        <v>0</v>
      </c>
      <c r="EP11" s="216">
        <f t="shared" si="34"/>
        <v>0</v>
      </c>
      <c r="EQ11" s="216">
        <f t="shared" si="35"/>
        <v>0</v>
      </c>
      <c r="ER11" s="216">
        <f t="shared" si="36"/>
        <v>0</v>
      </c>
      <c r="ES11" s="216">
        <f t="shared" si="37"/>
        <v>0</v>
      </c>
      <c r="ET11" s="216">
        <f t="shared" si="38"/>
        <v>0</v>
      </c>
      <c r="EU11" s="216">
        <f t="shared" si="39"/>
        <v>0</v>
      </c>
      <c r="EV11" s="216">
        <f t="shared" si="40"/>
        <v>0</v>
      </c>
      <c r="EW11" s="216">
        <f t="shared" si="41"/>
        <v>0</v>
      </c>
      <c r="EX11" s="216">
        <f t="shared" si="42"/>
        <v>0</v>
      </c>
      <c r="EY11" s="216">
        <f t="shared" si="43"/>
        <v>0</v>
      </c>
      <c r="EZ11" s="216">
        <f t="shared" si="44"/>
        <v>0</v>
      </c>
      <c r="FA11" s="216">
        <f t="shared" si="45"/>
        <v>0</v>
      </c>
      <c r="FB11" s="216">
        <f t="shared" si="46"/>
        <v>2163.2052239999998</v>
      </c>
      <c r="FC11" s="216">
        <f t="shared" si="47"/>
        <v>41377.164271999995</v>
      </c>
      <c r="FD11" s="216">
        <f t="shared" si="48"/>
        <v>24349.296141999999</v>
      </c>
      <c r="FE11" s="216">
        <f t="shared" si="49"/>
        <v>0</v>
      </c>
      <c r="FF11" s="216">
        <f t="shared" si="50"/>
        <v>0</v>
      </c>
      <c r="FG11" s="216">
        <f t="shared" si="51"/>
        <v>0</v>
      </c>
      <c r="FH11" s="216">
        <f t="shared" si="52"/>
        <v>0</v>
      </c>
      <c r="FI11" s="216">
        <f t="shared" si="53"/>
        <v>67889.665637999991</v>
      </c>
      <c r="FJ11" s="216"/>
      <c r="FK11" s="216" t="str">
        <f t="shared" si="54"/>
        <v>Battleground Gate Station</v>
      </c>
      <c r="FL11" s="224">
        <f>[2]Summary!$C$5</f>
        <v>44469</v>
      </c>
      <c r="FM11" s="217">
        <v>13.5</v>
      </c>
      <c r="FN11" s="217">
        <f t="shared" si="58"/>
        <v>2985604.21</v>
      </c>
      <c r="FO11" s="218">
        <f t="shared" si="55"/>
        <v>76375.873842749992</v>
      </c>
      <c r="FP11" s="219">
        <f t="shared" si="56"/>
        <v>2909228.3361572498</v>
      </c>
      <c r="FQ11" s="216">
        <f t="shared" ref="FQ11:FQ12" si="64">FO11/FM11*12</f>
        <v>67889.665637999991</v>
      </c>
      <c r="FS11" s="225" t="s">
        <v>22</v>
      </c>
      <c r="FT11" s="225"/>
      <c r="FU11" s="225"/>
      <c r="FV11" s="225"/>
      <c r="FW11" s="119">
        <f>FI10</f>
        <v>105090.391168</v>
      </c>
      <c r="FX11" s="119">
        <f>FP10</f>
        <v>4411531.5499360003</v>
      </c>
      <c r="FY11" s="119">
        <f>'[3]KTW-4,5,8 p1 - Adjust Issues'!$AK$51</f>
        <v>479067.60644314962</v>
      </c>
      <c r="FZ11" s="117"/>
      <c r="GA11" s="119">
        <f t="shared" ref="GA11:GA16" si="65">FY11</f>
        <v>479067.60644314962</v>
      </c>
      <c r="GB11" s="117"/>
      <c r="GC11" s="119">
        <f t="shared" si="59"/>
        <v>526974.36708746466</v>
      </c>
    </row>
    <row r="12" spans="1:192" outlineLevel="1" x14ac:dyDescent="0.25">
      <c r="B12" s="183" t="s">
        <v>301</v>
      </c>
      <c r="C12" s="16">
        <v>11</v>
      </c>
      <c r="D12" s="3">
        <v>0.26</v>
      </c>
      <c r="E12" s="16" t="s">
        <v>131</v>
      </c>
      <c r="F12" s="16" t="s">
        <v>44</v>
      </c>
      <c r="G12" s="220">
        <v>44470</v>
      </c>
      <c r="H12" s="209">
        <v>0</v>
      </c>
      <c r="I12" s="17">
        <v>0</v>
      </c>
      <c r="J12" s="17">
        <v>0</v>
      </c>
      <c r="K12" s="17">
        <v>0</v>
      </c>
      <c r="L12" s="210">
        <f t="shared" si="0"/>
        <v>0</v>
      </c>
      <c r="M12" s="209">
        <v>1329500</v>
      </c>
      <c r="N12" s="17">
        <v>246333</v>
      </c>
      <c r="O12" s="17">
        <v>2763</v>
      </c>
      <c r="P12" s="17">
        <v>6695</v>
      </c>
      <c r="Q12" s="210">
        <f>SUM(M12:P12)</f>
        <v>1585291</v>
      </c>
      <c r="R12" s="209">
        <f t="shared" si="1"/>
        <v>1329500</v>
      </c>
      <c r="S12" s="17">
        <v>327451</v>
      </c>
      <c r="T12" s="17">
        <v>2813</v>
      </c>
      <c r="U12" s="17">
        <v>6811</v>
      </c>
      <c r="V12" s="221"/>
      <c r="W12" s="210">
        <f t="shared" si="5"/>
        <v>1666575</v>
      </c>
      <c r="X12" s="226">
        <v>44470</v>
      </c>
      <c r="Y12" s="211">
        <v>800000</v>
      </c>
      <c r="AA12" s="3"/>
      <c r="AB12" s="3"/>
      <c r="AC12" s="3"/>
      <c r="AD12" s="3"/>
      <c r="AE12" s="3"/>
      <c r="AF12" s="3"/>
      <c r="AG12" s="3"/>
      <c r="AH12" s="3"/>
      <c r="AI12" s="3"/>
      <c r="AJ12" s="12"/>
      <c r="AK12" s="12"/>
      <c r="AL12" s="3"/>
      <c r="AM12" s="3"/>
      <c r="AN12" s="3">
        <v>0.63900000000000001</v>
      </c>
      <c r="AO12" s="12"/>
      <c r="AP12" s="12">
        <v>4.2999999999999997E-2</v>
      </c>
      <c r="AQ12" s="12">
        <v>0.28199999999999997</v>
      </c>
      <c r="AR12" s="3"/>
      <c r="AS12" s="3"/>
      <c r="AT12" s="3"/>
      <c r="AU12" s="3">
        <v>3.5999999999999997E-2</v>
      </c>
      <c r="AV12" s="212">
        <f t="shared" si="6"/>
        <v>1</v>
      </c>
      <c r="AX12" s="21">
        <f t="shared" si="7"/>
        <v>0</v>
      </c>
      <c r="AY12" s="21">
        <f t="shared" si="8"/>
        <v>0</v>
      </c>
      <c r="AZ12" s="21">
        <f t="shared" si="9"/>
        <v>0</v>
      </c>
      <c r="BA12" s="21">
        <f t="shared" si="10"/>
        <v>0</v>
      </c>
      <c r="BB12" s="21">
        <f t="shared" si="11"/>
        <v>0</v>
      </c>
      <c r="BC12" s="21">
        <f t="shared" si="12"/>
        <v>0</v>
      </c>
      <c r="BD12" s="21">
        <f t="shared" si="13"/>
        <v>0</v>
      </c>
      <c r="BE12" s="21">
        <f t="shared" si="14"/>
        <v>0</v>
      </c>
      <c r="BF12" s="21">
        <f t="shared" si="15"/>
        <v>0</v>
      </c>
      <c r="BG12" s="21">
        <f t="shared" si="16"/>
        <v>0</v>
      </c>
      <c r="BH12" s="21">
        <f t="shared" si="17"/>
        <v>0</v>
      </c>
      <c r="BI12" s="21">
        <f t="shared" si="18"/>
        <v>0</v>
      </c>
      <c r="BJ12" s="21">
        <f>[2]Summary!$E$10</f>
        <v>1202043.19</v>
      </c>
      <c r="BK12" s="21">
        <v>0</v>
      </c>
      <c r="BL12" s="21">
        <f t="shared" ref="BL12:BL19" si="66">AO12*$W12</f>
        <v>0</v>
      </c>
      <c r="BM12" s="21">
        <v>0</v>
      </c>
      <c r="BN12" s="21">
        <f>[2]Summary!$E$11</f>
        <v>1896048</v>
      </c>
      <c r="BO12" s="21">
        <f t="shared" si="21"/>
        <v>0</v>
      </c>
      <c r="BP12" s="21">
        <f t="shared" si="22"/>
        <v>0</v>
      </c>
      <c r="BQ12" s="21">
        <f t="shared" si="23"/>
        <v>0</v>
      </c>
      <c r="BR12" s="21">
        <v>0</v>
      </c>
      <c r="BS12" s="22">
        <f t="shared" si="25"/>
        <v>3098091.19</v>
      </c>
      <c r="BT12" s="213">
        <f t="shared" si="26"/>
        <v>1431516.19</v>
      </c>
      <c r="BU12" s="214"/>
      <c r="BV12" s="213"/>
      <c r="BW12" s="215">
        <f>'[1]Primary and Summary'!$D$105</f>
        <v>0.11529999999999996</v>
      </c>
      <c r="BX12" s="215">
        <f>'[1]Primary and Summary'!$D$105</f>
        <v>0.11529999999999996</v>
      </c>
      <c r="BY12" s="215">
        <f>'[1]Primary and Summary'!$D$111</f>
        <v>0.10809999999999997</v>
      </c>
      <c r="BZ12" s="215">
        <f>'[1]Primary and Summary'!$D$111</f>
        <v>0.10809999999999997</v>
      </c>
      <c r="CA12" s="215">
        <f>'[1]Primary and Summary'!$D$111</f>
        <v>0.10809999999999997</v>
      </c>
      <c r="CB12" s="215">
        <f>'[1]Primary and Summary'!$D$111</f>
        <v>0.10809999999999997</v>
      </c>
      <c r="CC12" s="215">
        <f>'[1]Primary and Summary'!$D$111</f>
        <v>0.10809999999999997</v>
      </c>
      <c r="CD12" s="215">
        <f>'[1]Primary and Summary'!$D$111</f>
        <v>0.10809999999999997</v>
      </c>
      <c r="CE12" s="215">
        <f>'[1]Primary and Summary'!$D$111</f>
        <v>0.10809999999999997</v>
      </c>
      <c r="CF12" s="215">
        <f>'[1]Primary and Summary'!$D$111</f>
        <v>0.10809999999999997</v>
      </c>
      <c r="CG12" s="215">
        <f>'[1]Primary and Summary'!$D$111</f>
        <v>0.10809999999999997</v>
      </c>
      <c r="CH12" s="215">
        <f>'[1]Primary and Summary'!$D$111</f>
        <v>0.10809999999999997</v>
      </c>
      <c r="CI12" s="215">
        <f>'[1]Primary and Summary'!$D$120</f>
        <v>1</v>
      </c>
      <c r="CJ12" s="215">
        <f>'[1]Primary and Summary'!$D$120</f>
        <v>1</v>
      </c>
      <c r="CK12" s="215">
        <f>'[1]Primary and Summary'!$D$120</f>
        <v>1</v>
      </c>
      <c r="CL12" s="215">
        <f>'[1]Primary and Summary'!$D$120</f>
        <v>1</v>
      </c>
      <c r="CM12" s="215">
        <f>'[1]Primary and Summary'!$D$120</f>
        <v>1</v>
      </c>
      <c r="CN12" s="215">
        <f>'[1]Primary and Summary'!$D$120</f>
        <v>1</v>
      </c>
      <c r="CO12" s="215">
        <f>'[1]Primary and Summary'!$D$105</f>
        <v>0.11529999999999996</v>
      </c>
      <c r="CP12" s="215">
        <f>'[1]Primary and Summary'!$D$105</f>
        <v>0.11529999999999996</v>
      </c>
      <c r="CQ12" s="215">
        <v>1</v>
      </c>
      <c r="CR12" s="22"/>
      <c r="CT12" s="21">
        <f t="shared" si="61"/>
        <v>0</v>
      </c>
      <c r="CU12" s="21">
        <f t="shared" si="62"/>
        <v>0</v>
      </c>
      <c r="CV12" s="21">
        <f t="shared" si="62"/>
        <v>0</v>
      </c>
      <c r="CW12" s="21">
        <f t="shared" si="62"/>
        <v>0</v>
      </c>
      <c r="CX12" s="21">
        <f t="shared" si="62"/>
        <v>0</v>
      </c>
      <c r="CY12" s="21">
        <f t="shared" si="62"/>
        <v>0</v>
      </c>
      <c r="CZ12" s="21">
        <f t="shared" si="62"/>
        <v>0</v>
      </c>
      <c r="DA12" s="21">
        <f t="shared" si="62"/>
        <v>0</v>
      </c>
      <c r="DB12" s="21">
        <f t="shared" si="62"/>
        <v>0</v>
      </c>
      <c r="DC12" s="21">
        <f t="shared" si="62"/>
        <v>0</v>
      </c>
      <c r="DD12" s="21">
        <f t="shared" si="62"/>
        <v>0</v>
      </c>
      <c r="DE12" s="21">
        <f t="shared" si="63"/>
        <v>0</v>
      </c>
      <c r="DF12" s="21">
        <f t="shared" si="63"/>
        <v>1202043.19</v>
      </c>
      <c r="DG12" s="21">
        <f t="shared" si="63"/>
        <v>0</v>
      </c>
      <c r="DH12" s="21">
        <f t="shared" si="63"/>
        <v>0</v>
      </c>
      <c r="DI12" s="21">
        <f t="shared" si="63"/>
        <v>0</v>
      </c>
      <c r="DJ12" s="21">
        <f t="shared" si="63"/>
        <v>1896048</v>
      </c>
      <c r="DK12" s="21">
        <f t="shared" si="63"/>
        <v>0</v>
      </c>
      <c r="DL12" s="21">
        <f t="shared" si="63"/>
        <v>0</v>
      </c>
      <c r="DM12" s="21">
        <f t="shared" si="63"/>
        <v>0</v>
      </c>
      <c r="DN12" s="21">
        <f t="shared" si="63"/>
        <v>0</v>
      </c>
      <c r="DO12" s="22">
        <f t="shared" si="30"/>
        <v>3098091.19</v>
      </c>
      <c r="DQ12" s="100">
        <v>6.7799999999999999E-2</v>
      </c>
      <c r="DR12" s="99">
        <f t="shared" si="31"/>
        <v>0.1</v>
      </c>
      <c r="DS12" s="100">
        <v>1.4999999999999999E-2</v>
      </c>
      <c r="DT12" s="100">
        <v>1.4999999999999999E-2</v>
      </c>
      <c r="DU12" s="100">
        <v>2.06E-2</v>
      </c>
      <c r="DV12" s="100">
        <v>1.78E-2</v>
      </c>
      <c r="DW12" s="100">
        <v>2.2700000000000001E-2</v>
      </c>
      <c r="DX12" s="100">
        <v>2.1700000000000001E-2</v>
      </c>
      <c r="DY12" s="100">
        <v>4.3299999999999998E-2</v>
      </c>
      <c r="DZ12" s="100">
        <v>1.3100000000000001E-2</v>
      </c>
      <c r="EA12" s="100">
        <v>4.7000000000000002E-3</v>
      </c>
      <c r="EB12" s="100">
        <v>3.09E-2</v>
      </c>
      <c r="EC12" s="100">
        <v>1.8800000000000001E-2</v>
      </c>
      <c r="ED12" s="100">
        <v>1.4999999999999999E-2</v>
      </c>
      <c r="EE12" s="100">
        <v>2.5399999999999999E-2</v>
      </c>
      <c r="EF12" s="100">
        <v>2.3199999999999998E-2</v>
      </c>
      <c r="EG12" s="100">
        <v>2.18E-2</v>
      </c>
      <c r="EH12" s="100">
        <v>2.2700000000000001E-2</v>
      </c>
      <c r="EI12" s="100">
        <v>0.2</v>
      </c>
      <c r="EJ12" s="100">
        <v>6.6699999999999995E-2</v>
      </c>
      <c r="EK12" s="100">
        <v>3.0200000000000001E-2</v>
      </c>
      <c r="EN12" s="216">
        <f t="shared" si="32"/>
        <v>0</v>
      </c>
      <c r="EO12" s="216">
        <f t="shared" si="33"/>
        <v>0</v>
      </c>
      <c r="EP12" s="216">
        <f t="shared" si="34"/>
        <v>0</v>
      </c>
      <c r="EQ12" s="216">
        <f t="shared" si="35"/>
        <v>0</v>
      </c>
      <c r="ER12" s="216">
        <f t="shared" si="36"/>
        <v>0</v>
      </c>
      <c r="ES12" s="216">
        <f t="shared" si="37"/>
        <v>0</v>
      </c>
      <c r="ET12" s="216">
        <f t="shared" si="38"/>
        <v>0</v>
      </c>
      <c r="EU12" s="216">
        <f t="shared" si="39"/>
        <v>0</v>
      </c>
      <c r="EV12" s="216">
        <f t="shared" si="40"/>
        <v>0</v>
      </c>
      <c r="EW12" s="216">
        <f t="shared" si="41"/>
        <v>0</v>
      </c>
      <c r="EX12" s="216">
        <f t="shared" si="42"/>
        <v>0</v>
      </c>
      <c r="EY12" s="216">
        <f t="shared" si="43"/>
        <v>0</v>
      </c>
      <c r="EZ12" s="216">
        <f t="shared" si="44"/>
        <v>22598.411971999998</v>
      </c>
      <c r="FA12" s="216">
        <f t="shared" si="45"/>
        <v>0</v>
      </c>
      <c r="FB12" s="216">
        <f t="shared" si="46"/>
        <v>0</v>
      </c>
      <c r="FC12" s="216">
        <f t="shared" si="47"/>
        <v>0</v>
      </c>
      <c r="FD12" s="216">
        <f t="shared" si="48"/>
        <v>41333.846400000002</v>
      </c>
      <c r="FE12" s="216">
        <f t="shared" si="49"/>
        <v>0</v>
      </c>
      <c r="FF12" s="216">
        <f t="shared" si="50"/>
        <v>0</v>
      </c>
      <c r="FG12" s="216">
        <f t="shared" si="51"/>
        <v>0</v>
      </c>
      <c r="FH12" s="216">
        <f t="shared" si="52"/>
        <v>0</v>
      </c>
      <c r="FI12" s="216">
        <f t="shared" si="53"/>
        <v>63932.258371999997</v>
      </c>
      <c r="FJ12" s="216"/>
      <c r="FK12" s="216" t="str">
        <f t="shared" si="54"/>
        <v>Ridgefield Gate Station</v>
      </c>
      <c r="FL12" s="224">
        <f>[2]Summary!$C$10</f>
        <v>44497</v>
      </c>
      <c r="FM12" s="217">
        <v>12.5</v>
      </c>
      <c r="FN12" s="217">
        <f t="shared" si="58"/>
        <v>3098091.19</v>
      </c>
      <c r="FO12" s="218">
        <f t="shared" si="55"/>
        <v>66596.102470833328</v>
      </c>
      <c r="FP12" s="219">
        <f t="shared" si="56"/>
        <v>3031495.0875291666</v>
      </c>
      <c r="FQ12" s="216">
        <f t="shared" si="64"/>
        <v>63932.258371999997</v>
      </c>
      <c r="FS12" s="225" t="s">
        <v>43</v>
      </c>
      <c r="FT12" s="225"/>
      <c r="FU12" s="225"/>
      <c r="FV12" s="225"/>
      <c r="FW12" s="119">
        <f>FI11</f>
        <v>67889.665637999991</v>
      </c>
      <c r="FX12" s="119">
        <f>FP11</f>
        <v>2909228.3361572498</v>
      </c>
      <c r="FY12" s="119">
        <f>'[3]KTW-4,5,8 p1 - Adjust Issues'!$AL$51</f>
        <v>314452.18536097044</v>
      </c>
      <c r="FZ12" s="117"/>
      <c r="GA12" s="119">
        <f t="shared" si="65"/>
        <v>314452.18536097044</v>
      </c>
      <c r="GB12" s="117"/>
      <c r="GC12" s="119">
        <f t="shared" si="59"/>
        <v>345897.40389706753</v>
      </c>
    </row>
    <row r="13" spans="1:192" s="133" customFormat="1" outlineLevel="1" x14ac:dyDescent="0.25">
      <c r="B13" s="138"/>
      <c r="D13" s="130"/>
      <c r="G13" s="134"/>
      <c r="H13" s="141"/>
      <c r="I13" s="142"/>
      <c r="J13" s="142"/>
      <c r="K13" s="142"/>
      <c r="L13" s="143"/>
      <c r="M13" s="141"/>
      <c r="N13" s="142"/>
      <c r="O13" s="142"/>
      <c r="P13" s="142"/>
      <c r="Q13" s="143"/>
      <c r="R13" s="141"/>
      <c r="S13" s="142"/>
      <c r="T13" s="142"/>
      <c r="U13" s="142"/>
      <c r="V13" s="153"/>
      <c r="W13" s="143"/>
      <c r="X13" s="134"/>
      <c r="Y13" s="135"/>
      <c r="AA13" s="129"/>
      <c r="AB13" s="129"/>
      <c r="AC13" s="129"/>
      <c r="AD13" s="129"/>
      <c r="AE13" s="129"/>
      <c r="AF13" s="129"/>
      <c r="AG13" s="129"/>
      <c r="AH13" s="129"/>
      <c r="AI13" s="130"/>
      <c r="AJ13" s="130"/>
      <c r="AK13" s="130"/>
      <c r="AL13" s="130"/>
      <c r="AM13" s="130"/>
      <c r="AN13" s="130"/>
      <c r="AO13" s="129"/>
      <c r="AP13" s="129"/>
      <c r="AQ13" s="129"/>
      <c r="AR13" s="130"/>
      <c r="AS13" s="130"/>
      <c r="AT13" s="130"/>
      <c r="AU13" s="130"/>
      <c r="AV13" s="144"/>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1"/>
      <c r="BT13" s="136"/>
      <c r="BU13" s="137"/>
      <c r="BV13" s="136"/>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31"/>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1"/>
      <c r="DQ13" s="146"/>
      <c r="DR13" s="147"/>
      <c r="DS13" s="146"/>
      <c r="DT13" s="146"/>
      <c r="DU13" s="146"/>
      <c r="DV13" s="146"/>
      <c r="DW13" s="146"/>
      <c r="DX13" s="146"/>
      <c r="DY13" s="146"/>
      <c r="DZ13" s="146"/>
      <c r="EA13" s="146"/>
      <c r="EB13" s="146"/>
      <c r="EC13" s="146"/>
      <c r="ED13" s="146"/>
      <c r="EE13" s="146"/>
      <c r="EF13" s="146"/>
      <c r="EG13" s="146"/>
      <c r="EH13" s="146"/>
      <c r="EI13" s="146"/>
      <c r="EJ13" s="146"/>
      <c r="EK13" s="146"/>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64"/>
      <c r="FM13" s="128"/>
      <c r="FN13" s="217"/>
      <c r="FO13" s="149"/>
      <c r="FP13" s="150"/>
      <c r="FQ13" s="216"/>
      <c r="FS13" s="165" t="s">
        <v>44</v>
      </c>
      <c r="FT13" s="165"/>
      <c r="FU13" s="165"/>
      <c r="FV13" s="165"/>
      <c r="FW13" s="166">
        <f>FI12</f>
        <v>63932.258371999997</v>
      </c>
      <c r="FX13" s="166">
        <f>FP12</f>
        <v>3031495.0875291666</v>
      </c>
      <c r="FY13" s="166">
        <f>'[3]KTW-4,5,8 p1 - Adjust Issues'!$AM$51</f>
        <v>320561.63688005146</v>
      </c>
      <c r="FZ13" s="152"/>
      <c r="GA13" s="154">
        <f t="shared" si="65"/>
        <v>320561.63688005146</v>
      </c>
      <c r="GB13" s="152"/>
      <c r="GC13" s="154">
        <f t="shared" si="59"/>
        <v>352617.80056805664</v>
      </c>
    </row>
    <row r="14" spans="1:192" s="133" customFormat="1" outlineLevel="1" x14ac:dyDescent="0.25">
      <c r="B14" s="138"/>
      <c r="D14" s="130"/>
      <c r="G14" s="134"/>
      <c r="H14" s="141"/>
      <c r="I14" s="142"/>
      <c r="J14" s="142"/>
      <c r="K14" s="142"/>
      <c r="L14" s="143"/>
      <c r="M14" s="141"/>
      <c r="N14" s="142"/>
      <c r="O14" s="142"/>
      <c r="P14" s="142"/>
      <c r="Q14" s="143"/>
      <c r="R14" s="141"/>
      <c r="S14" s="142"/>
      <c r="T14" s="142"/>
      <c r="U14" s="142"/>
      <c r="V14" s="142"/>
      <c r="W14" s="143"/>
      <c r="X14" s="134"/>
      <c r="Y14" s="135"/>
      <c r="AA14" s="129"/>
      <c r="AB14" s="129"/>
      <c r="AC14" s="129"/>
      <c r="AD14" s="129"/>
      <c r="AE14" s="129"/>
      <c r="AF14" s="129"/>
      <c r="AG14" s="129"/>
      <c r="AH14" s="129"/>
      <c r="AI14" s="130"/>
      <c r="AJ14" s="130"/>
      <c r="AK14" s="130"/>
      <c r="AL14" s="130"/>
      <c r="AM14" s="130"/>
      <c r="AN14" s="130"/>
      <c r="AO14" s="129"/>
      <c r="AP14" s="129"/>
      <c r="AQ14" s="129"/>
      <c r="AR14" s="130"/>
      <c r="AS14" s="130"/>
      <c r="AT14" s="130"/>
      <c r="AU14" s="130"/>
      <c r="AV14" s="144"/>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1"/>
      <c r="BT14" s="136"/>
      <c r="BU14" s="137"/>
      <c r="BV14" s="136"/>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31"/>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1"/>
      <c r="DQ14" s="146"/>
      <c r="DR14" s="147"/>
      <c r="DS14" s="146"/>
      <c r="DT14" s="146"/>
      <c r="DU14" s="146"/>
      <c r="DV14" s="146"/>
      <c r="DW14" s="146"/>
      <c r="DX14" s="146"/>
      <c r="DY14" s="146"/>
      <c r="DZ14" s="146"/>
      <c r="EA14" s="146"/>
      <c r="EB14" s="146"/>
      <c r="EC14" s="146"/>
      <c r="ED14" s="146"/>
      <c r="EE14" s="146"/>
      <c r="EF14" s="146"/>
      <c r="EG14" s="146"/>
      <c r="EH14" s="146"/>
      <c r="EI14" s="146"/>
      <c r="EJ14" s="146"/>
      <c r="EK14" s="146"/>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64"/>
      <c r="FM14" s="128"/>
      <c r="FN14" s="217"/>
      <c r="FO14" s="149"/>
      <c r="FP14" s="150"/>
      <c r="FQ14" s="216"/>
      <c r="FS14" s="165" t="s">
        <v>10</v>
      </c>
      <c r="FT14" s="165"/>
      <c r="FU14" s="165"/>
      <c r="FV14" s="165"/>
      <c r="FW14" s="166">
        <f>FI17</f>
        <v>3595.8949254899985</v>
      </c>
      <c r="FX14" s="166">
        <f>FP17</f>
        <v>236280.26239573865</v>
      </c>
      <c r="FY14" s="166">
        <f>'[3]KTW-4,5,8 p1 - Adjust Issues'!$AN$51</f>
        <v>23537.91410982273</v>
      </c>
      <c r="FZ14" s="152"/>
      <c r="GA14" s="154">
        <f t="shared" si="65"/>
        <v>23537.91410982273</v>
      </c>
      <c r="GB14" s="152"/>
      <c r="GC14" s="154">
        <f t="shared" si="59"/>
        <v>25891.705520805004</v>
      </c>
    </row>
    <row r="15" spans="1:192" s="133" customFormat="1" outlineLevel="1" x14ac:dyDescent="0.25">
      <c r="B15" s="138"/>
      <c r="D15" s="130"/>
      <c r="G15" s="134"/>
      <c r="H15" s="141"/>
      <c r="I15" s="142"/>
      <c r="J15" s="142"/>
      <c r="K15" s="142"/>
      <c r="L15" s="143"/>
      <c r="M15" s="141"/>
      <c r="N15" s="142"/>
      <c r="O15" s="142"/>
      <c r="P15" s="142"/>
      <c r="Q15" s="143"/>
      <c r="R15" s="141"/>
      <c r="S15" s="142"/>
      <c r="T15" s="142"/>
      <c r="U15" s="142"/>
      <c r="V15" s="142"/>
      <c r="W15" s="143"/>
      <c r="X15" s="134"/>
      <c r="Y15" s="135"/>
      <c r="AA15" s="129"/>
      <c r="AB15" s="129"/>
      <c r="AC15" s="129"/>
      <c r="AD15" s="129"/>
      <c r="AE15" s="129"/>
      <c r="AF15" s="129"/>
      <c r="AG15" s="129"/>
      <c r="AH15" s="129"/>
      <c r="AI15" s="130"/>
      <c r="AJ15" s="130"/>
      <c r="AK15" s="130"/>
      <c r="AL15" s="130"/>
      <c r="AM15" s="130"/>
      <c r="AN15" s="130"/>
      <c r="AO15" s="129"/>
      <c r="AP15" s="129"/>
      <c r="AQ15" s="129"/>
      <c r="AR15" s="130"/>
      <c r="AS15" s="130"/>
      <c r="AT15" s="130"/>
      <c r="AU15" s="130"/>
      <c r="AV15" s="144"/>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1"/>
      <c r="BT15" s="136"/>
      <c r="BU15" s="137"/>
      <c r="BV15" s="136"/>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31"/>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1"/>
      <c r="DQ15" s="146"/>
      <c r="DR15" s="147"/>
      <c r="DS15" s="146"/>
      <c r="DT15" s="146"/>
      <c r="DU15" s="146"/>
      <c r="DV15" s="146"/>
      <c r="DW15" s="146"/>
      <c r="DX15" s="146"/>
      <c r="DY15" s="146"/>
      <c r="DZ15" s="146"/>
      <c r="EA15" s="146"/>
      <c r="EB15" s="146"/>
      <c r="EC15" s="146"/>
      <c r="ED15" s="146"/>
      <c r="EE15" s="146"/>
      <c r="EF15" s="146"/>
      <c r="EG15" s="146"/>
      <c r="EH15" s="146"/>
      <c r="EI15" s="146"/>
      <c r="EJ15" s="146"/>
      <c r="EK15" s="146"/>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64"/>
      <c r="FM15" s="128"/>
      <c r="FN15" s="217"/>
      <c r="FO15" s="149"/>
      <c r="FP15" s="150"/>
      <c r="FQ15" s="216"/>
      <c r="FS15" s="165" t="s">
        <v>16</v>
      </c>
      <c r="FT15" s="165"/>
      <c r="FU15" s="165"/>
      <c r="FV15" s="165"/>
      <c r="FW15" s="166">
        <f>FI19</f>
        <v>7138.4806598475989</v>
      </c>
      <c r="FX15" s="166">
        <f>FP19</f>
        <v>365491.64274283958</v>
      </c>
      <c r="FY15" s="166">
        <f>'[3]KTW-4,5,8 p1 - Adjust Issues'!$AO$51</f>
        <v>38054.012597636356</v>
      </c>
      <c r="FZ15" s="152"/>
      <c r="GA15" s="154">
        <f t="shared" si="65"/>
        <v>38054.012597636356</v>
      </c>
      <c r="GB15" s="152"/>
      <c r="GC15" s="154">
        <f t="shared" si="59"/>
        <v>41859.413857399995</v>
      </c>
    </row>
    <row r="16" spans="1:192" s="133" customFormat="1" outlineLevel="1" x14ac:dyDescent="0.25">
      <c r="B16" s="138"/>
      <c r="D16" s="130"/>
      <c r="G16" s="134"/>
      <c r="H16" s="141"/>
      <c r="I16" s="142"/>
      <c r="J16" s="142"/>
      <c r="K16" s="142"/>
      <c r="L16" s="143"/>
      <c r="M16" s="141"/>
      <c r="N16" s="142"/>
      <c r="O16" s="142"/>
      <c r="P16" s="142"/>
      <c r="Q16" s="143"/>
      <c r="R16" s="141"/>
      <c r="S16" s="142"/>
      <c r="T16" s="142"/>
      <c r="U16" s="142"/>
      <c r="V16" s="142"/>
      <c r="W16" s="143"/>
      <c r="X16" s="134"/>
      <c r="Y16" s="135"/>
      <c r="AA16" s="129"/>
      <c r="AB16" s="129"/>
      <c r="AC16" s="129"/>
      <c r="AD16" s="129"/>
      <c r="AE16" s="129"/>
      <c r="AF16" s="129"/>
      <c r="AG16" s="129"/>
      <c r="AH16" s="129"/>
      <c r="AI16" s="130"/>
      <c r="AJ16" s="130"/>
      <c r="AK16" s="130"/>
      <c r="AL16" s="130"/>
      <c r="AM16" s="130"/>
      <c r="AN16" s="130"/>
      <c r="AO16" s="129"/>
      <c r="AP16" s="129"/>
      <c r="AQ16" s="129"/>
      <c r="AR16" s="130"/>
      <c r="AS16" s="130"/>
      <c r="AT16" s="130"/>
      <c r="AU16" s="130"/>
      <c r="AV16" s="144"/>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1"/>
      <c r="BT16" s="136"/>
      <c r="BU16" s="137"/>
      <c r="BV16" s="136"/>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31"/>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1"/>
      <c r="DQ16" s="146"/>
      <c r="DR16" s="147"/>
      <c r="DS16" s="146"/>
      <c r="DT16" s="146"/>
      <c r="DU16" s="146"/>
      <c r="DV16" s="146"/>
      <c r="DW16" s="146"/>
      <c r="DX16" s="146"/>
      <c r="DY16" s="146"/>
      <c r="DZ16" s="146"/>
      <c r="EA16" s="146"/>
      <c r="EB16" s="146"/>
      <c r="EC16" s="146"/>
      <c r="ED16" s="146"/>
      <c r="EE16" s="146"/>
      <c r="EF16" s="146"/>
      <c r="EG16" s="146"/>
      <c r="EH16" s="146"/>
      <c r="EI16" s="146"/>
      <c r="EJ16" s="146"/>
      <c r="EK16" s="146"/>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64"/>
      <c r="FM16" s="128"/>
      <c r="FN16" s="217"/>
      <c r="FO16" s="149"/>
      <c r="FP16" s="150"/>
      <c r="FQ16" s="216"/>
      <c r="FS16" s="167" t="s">
        <v>19</v>
      </c>
      <c r="FT16" s="167"/>
      <c r="FU16" s="167"/>
      <c r="FV16" s="167"/>
      <c r="FW16" s="166">
        <f>FI25</f>
        <v>141993.61317500001</v>
      </c>
      <c r="FX16" s="166">
        <f>FP25</f>
        <v>6249308.8494510418</v>
      </c>
      <c r="FY16" s="166">
        <f>'[3]KTW-4,5,8 p1 - Adjust Issues'!$AP$51</f>
        <v>671466.61884619121</v>
      </c>
      <c r="FZ16" s="152"/>
      <c r="GA16" s="154">
        <f t="shared" si="65"/>
        <v>671466.61884619121</v>
      </c>
      <c r="GB16" s="152"/>
      <c r="GC16" s="154">
        <f t="shared" si="59"/>
        <v>738613.28073081037</v>
      </c>
    </row>
    <row r="17" spans="1:195" outlineLevel="1" x14ac:dyDescent="0.25">
      <c r="B17" s="183" t="s">
        <v>301</v>
      </c>
      <c r="C17" s="16">
        <v>18</v>
      </c>
      <c r="D17" s="3">
        <v>0.26</v>
      </c>
      <c r="E17" s="16" t="s">
        <v>131</v>
      </c>
      <c r="F17" s="16" t="s">
        <v>10</v>
      </c>
      <c r="G17" s="208">
        <v>44470</v>
      </c>
      <c r="H17" s="209">
        <v>0</v>
      </c>
      <c r="I17" s="17">
        <v>0</v>
      </c>
      <c r="J17" s="17">
        <v>0</v>
      </c>
      <c r="K17" s="17">
        <v>0</v>
      </c>
      <c r="L17" s="210">
        <f t="shared" si="0"/>
        <v>0</v>
      </c>
      <c r="M17" s="209">
        <v>2810000</v>
      </c>
      <c r="N17" s="17">
        <v>515859</v>
      </c>
      <c r="O17" s="17">
        <v>6668</v>
      </c>
      <c r="P17" s="17">
        <v>15948</v>
      </c>
      <c r="Q17" s="210">
        <f>SUM(M17:P17)</f>
        <v>3348475</v>
      </c>
      <c r="R17" s="209">
        <f t="shared" si="1"/>
        <v>2810000</v>
      </c>
      <c r="S17" s="17">
        <f t="shared" si="2"/>
        <v>515859</v>
      </c>
      <c r="T17" s="17">
        <f t="shared" si="3"/>
        <v>6668</v>
      </c>
      <c r="U17" s="17">
        <f t="shared" si="4"/>
        <v>15948</v>
      </c>
      <c r="V17" s="221"/>
      <c r="W17" s="210">
        <f t="shared" si="5"/>
        <v>3348475</v>
      </c>
      <c r="X17" s="208">
        <v>44470</v>
      </c>
      <c r="Y17" s="211"/>
      <c r="AA17" s="12"/>
      <c r="AB17" s="12"/>
      <c r="AC17" s="12"/>
      <c r="AD17" s="12">
        <v>1</v>
      </c>
      <c r="AE17" s="12"/>
      <c r="AF17" s="12"/>
      <c r="AG17" s="12"/>
      <c r="AH17" s="12"/>
      <c r="AI17" s="3"/>
      <c r="AJ17" s="3"/>
      <c r="AK17" s="3"/>
      <c r="AL17" s="3"/>
      <c r="AM17" s="3"/>
      <c r="AN17" s="3"/>
      <c r="AO17" s="12"/>
      <c r="AP17" s="12"/>
      <c r="AQ17" s="12"/>
      <c r="AR17" s="3"/>
      <c r="AS17" s="3"/>
      <c r="AT17" s="3"/>
      <c r="AU17" s="3"/>
      <c r="AV17" s="212">
        <f t="shared" si="6"/>
        <v>1</v>
      </c>
      <c r="AX17" s="21">
        <f t="shared" si="7"/>
        <v>0</v>
      </c>
      <c r="AY17" s="21">
        <f t="shared" si="8"/>
        <v>0</v>
      </c>
      <c r="AZ17" s="21">
        <f t="shared" si="9"/>
        <v>0</v>
      </c>
      <c r="BA17" s="21">
        <f>[2]Summary!$E$14</f>
        <v>2217634.86</v>
      </c>
      <c r="BB17" s="21">
        <f t="shared" si="11"/>
        <v>0</v>
      </c>
      <c r="BC17" s="21">
        <f t="shared" si="12"/>
        <v>0</v>
      </c>
      <c r="BD17" s="21">
        <f t="shared" si="13"/>
        <v>0</v>
      </c>
      <c r="BE17" s="21">
        <f t="shared" si="14"/>
        <v>0</v>
      </c>
      <c r="BF17" s="21">
        <f t="shared" si="15"/>
        <v>0</v>
      </c>
      <c r="BG17" s="21">
        <f t="shared" si="16"/>
        <v>0</v>
      </c>
      <c r="BH17" s="21">
        <f t="shared" si="17"/>
        <v>0</v>
      </c>
      <c r="BI17" s="21">
        <f t="shared" si="18"/>
        <v>0</v>
      </c>
      <c r="BJ17" s="21">
        <f t="shared" si="60"/>
        <v>0</v>
      </c>
      <c r="BK17" s="21">
        <f t="shared" si="19"/>
        <v>0</v>
      </c>
      <c r="BL17" s="21">
        <f t="shared" si="66"/>
        <v>0</v>
      </c>
      <c r="BM17" s="21">
        <f t="shared" ref="BM17:BM19" si="67">AP17*$W17</f>
        <v>0</v>
      </c>
      <c r="BN17" s="21">
        <f t="shared" si="20"/>
        <v>0</v>
      </c>
      <c r="BO17" s="21">
        <f t="shared" si="21"/>
        <v>0</v>
      </c>
      <c r="BP17" s="21">
        <f t="shared" si="22"/>
        <v>0</v>
      </c>
      <c r="BQ17" s="21">
        <f t="shared" si="23"/>
        <v>0</v>
      </c>
      <c r="BR17" s="21">
        <f t="shared" si="24"/>
        <v>0</v>
      </c>
      <c r="BS17" s="22">
        <f t="shared" si="25"/>
        <v>2217634.86</v>
      </c>
      <c r="BT17" s="213">
        <f t="shared" si="26"/>
        <v>-1130840.1400000001</v>
      </c>
      <c r="BU17" s="214"/>
      <c r="BV17" s="213"/>
      <c r="BW17" s="215">
        <f>'[1]Primary and Summary'!$D$105</f>
        <v>0.11529999999999996</v>
      </c>
      <c r="BX17" s="215">
        <f>'[1]Primary and Summary'!$D$105</f>
        <v>0.11529999999999996</v>
      </c>
      <c r="BY17" s="215">
        <f>'[1]Primary and Summary'!$D$111</f>
        <v>0.10809999999999997</v>
      </c>
      <c r="BZ17" s="215">
        <f>'[1]Primary and Summary'!$D$111</f>
        <v>0.10809999999999997</v>
      </c>
      <c r="CA17" s="215">
        <f>'[1]Primary and Summary'!$D$111</f>
        <v>0.10809999999999997</v>
      </c>
      <c r="CB17" s="215">
        <f>'[1]Primary and Summary'!$D$111</f>
        <v>0.10809999999999997</v>
      </c>
      <c r="CC17" s="215">
        <f>'[1]Primary and Summary'!$D$111</f>
        <v>0.10809999999999997</v>
      </c>
      <c r="CD17" s="215">
        <f>'[1]Primary and Summary'!$D$111</f>
        <v>0.10809999999999997</v>
      </c>
      <c r="CE17" s="215">
        <f>'[1]Primary and Summary'!$D$111</f>
        <v>0.10809999999999997</v>
      </c>
      <c r="CF17" s="215">
        <f>'[1]Primary and Summary'!$D$111</f>
        <v>0.10809999999999997</v>
      </c>
      <c r="CG17" s="215">
        <f>'[1]Primary and Summary'!$D$111</f>
        <v>0.10809999999999997</v>
      </c>
      <c r="CH17" s="215">
        <f>'[1]Primary and Summary'!$D$111</f>
        <v>0.10809999999999997</v>
      </c>
      <c r="CI17" s="215">
        <f>'[1]Primary and Summary'!$D$120</f>
        <v>1</v>
      </c>
      <c r="CJ17" s="215">
        <f>'[1]Primary and Summary'!$D$120</f>
        <v>1</v>
      </c>
      <c r="CK17" s="215">
        <f>'[1]Primary and Summary'!$D$120</f>
        <v>1</v>
      </c>
      <c r="CL17" s="215">
        <f>'[1]Primary and Summary'!$D$120</f>
        <v>1</v>
      </c>
      <c r="CM17" s="215">
        <f>'[1]Primary and Summary'!$D$120</f>
        <v>1</v>
      </c>
      <c r="CN17" s="215">
        <f>'[1]Primary and Summary'!$D$120</f>
        <v>1</v>
      </c>
      <c r="CO17" s="215">
        <f>'[1]Primary and Summary'!$D$105</f>
        <v>0.11529999999999996</v>
      </c>
      <c r="CP17" s="215">
        <f>'[1]Primary and Summary'!$D$105</f>
        <v>0.11529999999999996</v>
      </c>
      <c r="CQ17" s="215">
        <v>1</v>
      </c>
      <c r="CR17" s="22"/>
      <c r="CT17" s="21">
        <f t="shared" si="61"/>
        <v>0</v>
      </c>
      <c r="CU17" s="21">
        <f t="shared" si="62"/>
        <v>0</v>
      </c>
      <c r="CV17" s="21">
        <f t="shared" si="62"/>
        <v>0</v>
      </c>
      <c r="CW17" s="21">
        <f t="shared" si="62"/>
        <v>239726.32836599991</v>
      </c>
      <c r="CX17" s="21">
        <f t="shared" si="62"/>
        <v>0</v>
      </c>
      <c r="CY17" s="21">
        <f t="shared" si="62"/>
        <v>0</v>
      </c>
      <c r="CZ17" s="21">
        <f t="shared" si="62"/>
        <v>0</v>
      </c>
      <c r="DA17" s="21">
        <f t="shared" si="62"/>
        <v>0</v>
      </c>
      <c r="DB17" s="21">
        <f t="shared" si="62"/>
        <v>0</v>
      </c>
      <c r="DC17" s="21">
        <f t="shared" si="62"/>
        <v>0</v>
      </c>
      <c r="DD17" s="21">
        <f t="shared" si="62"/>
        <v>0</v>
      </c>
      <c r="DE17" s="21">
        <f t="shared" si="63"/>
        <v>0</v>
      </c>
      <c r="DF17" s="21">
        <f t="shared" si="63"/>
        <v>0</v>
      </c>
      <c r="DG17" s="21">
        <f t="shared" si="63"/>
        <v>0</v>
      </c>
      <c r="DH17" s="21">
        <f t="shared" si="63"/>
        <v>0</v>
      </c>
      <c r="DI17" s="21">
        <f t="shared" si="63"/>
        <v>0</v>
      </c>
      <c r="DJ17" s="21">
        <f t="shared" si="63"/>
        <v>0</v>
      </c>
      <c r="DK17" s="21">
        <f t="shared" si="63"/>
        <v>0</v>
      </c>
      <c r="DL17" s="21">
        <f t="shared" si="63"/>
        <v>0</v>
      </c>
      <c r="DM17" s="21">
        <f t="shared" si="63"/>
        <v>0</v>
      </c>
      <c r="DN17" s="21">
        <f t="shared" si="63"/>
        <v>0</v>
      </c>
      <c r="DO17" s="22">
        <f t="shared" si="30"/>
        <v>239726.32836599991</v>
      </c>
      <c r="DQ17" s="100">
        <v>6.7799999999999999E-2</v>
      </c>
      <c r="DR17" s="99">
        <f t="shared" si="31"/>
        <v>0.1</v>
      </c>
      <c r="DS17" s="100">
        <v>1.4999999999999999E-2</v>
      </c>
      <c r="DT17" s="100">
        <v>1.4999999999999999E-2</v>
      </c>
      <c r="DU17" s="100">
        <v>2.06E-2</v>
      </c>
      <c r="DV17" s="100">
        <v>1.78E-2</v>
      </c>
      <c r="DW17" s="100">
        <v>2.2700000000000001E-2</v>
      </c>
      <c r="DX17" s="100">
        <v>2.1700000000000001E-2</v>
      </c>
      <c r="DY17" s="100">
        <v>4.3299999999999998E-2</v>
      </c>
      <c r="DZ17" s="100">
        <v>1.3100000000000001E-2</v>
      </c>
      <c r="EA17" s="100">
        <v>4.7000000000000002E-3</v>
      </c>
      <c r="EB17" s="100">
        <v>3.09E-2</v>
      </c>
      <c r="EC17" s="100">
        <v>1.8800000000000001E-2</v>
      </c>
      <c r="ED17" s="100">
        <v>1.4999999999999999E-2</v>
      </c>
      <c r="EE17" s="100">
        <v>2.5399999999999999E-2</v>
      </c>
      <c r="EF17" s="100">
        <v>2.3199999999999998E-2</v>
      </c>
      <c r="EG17" s="100">
        <v>2.18E-2</v>
      </c>
      <c r="EH17" s="100">
        <v>2.2700000000000001E-2</v>
      </c>
      <c r="EI17" s="100">
        <v>0.2</v>
      </c>
      <c r="EJ17" s="100">
        <v>6.6699999999999995E-2</v>
      </c>
      <c r="EK17" s="100">
        <v>3.0200000000000001E-2</v>
      </c>
      <c r="EN17" s="216">
        <f t="shared" si="32"/>
        <v>0</v>
      </c>
      <c r="EO17" s="216">
        <f t="shared" si="33"/>
        <v>0</v>
      </c>
      <c r="EP17" s="216">
        <f t="shared" si="34"/>
        <v>0</v>
      </c>
      <c r="EQ17" s="216">
        <f t="shared" si="35"/>
        <v>3595.8949254899985</v>
      </c>
      <c r="ER17" s="216">
        <f t="shared" si="36"/>
        <v>0</v>
      </c>
      <c r="ES17" s="216">
        <f t="shared" si="37"/>
        <v>0</v>
      </c>
      <c r="ET17" s="216">
        <f t="shared" si="38"/>
        <v>0</v>
      </c>
      <c r="EU17" s="216">
        <f t="shared" si="39"/>
        <v>0</v>
      </c>
      <c r="EV17" s="216">
        <f t="shared" si="40"/>
        <v>0</v>
      </c>
      <c r="EW17" s="216">
        <f t="shared" si="41"/>
        <v>0</v>
      </c>
      <c r="EX17" s="216">
        <f t="shared" si="42"/>
        <v>0</v>
      </c>
      <c r="EY17" s="216">
        <f t="shared" si="43"/>
        <v>0</v>
      </c>
      <c r="EZ17" s="216">
        <f t="shared" si="44"/>
        <v>0</v>
      </c>
      <c r="FA17" s="216">
        <f t="shared" si="45"/>
        <v>0</v>
      </c>
      <c r="FB17" s="216">
        <f t="shared" si="46"/>
        <v>0</v>
      </c>
      <c r="FC17" s="216">
        <f t="shared" si="47"/>
        <v>0</v>
      </c>
      <c r="FD17" s="216">
        <f t="shared" si="48"/>
        <v>0</v>
      </c>
      <c r="FE17" s="216">
        <f t="shared" si="49"/>
        <v>0</v>
      </c>
      <c r="FF17" s="216">
        <f t="shared" si="50"/>
        <v>0</v>
      </c>
      <c r="FG17" s="216">
        <f t="shared" si="51"/>
        <v>0</v>
      </c>
      <c r="FH17" s="216">
        <f t="shared" si="52"/>
        <v>0</v>
      </c>
      <c r="FI17" s="216">
        <f t="shared" si="53"/>
        <v>3595.8949254899985</v>
      </c>
      <c r="FJ17" s="216"/>
      <c r="FK17" s="216" t="str">
        <f t="shared" si="54"/>
        <v>Mist Well Rework Program (2021)</v>
      </c>
      <c r="FL17" s="224">
        <f>[2]Summary!$C$14</f>
        <v>44530</v>
      </c>
      <c r="FM17" s="217">
        <v>11.5</v>
      </c>
      <c r="FN17" s="217">
        <f t="shared" si="58"/>
        <v>239726.32836599991</v>
      </c>
      <c r="FO17" s="218">
        <f t="shared" si="55"/>
        <v>3446.0659702612488</v>
      </c>
      <c r="FP17" s="219">
        <f t="shared" si="56"/>
        <v>236280.26239573865</v>
      </c>
      <c r="FQ17" s="216">
        <f t="shared" ref="FQ17" si="68">FO17/FM17*12</f>
        <v>3595.894925489999</v>
      </c>
      <c r="FS17" s="167" t="s">
        <v>455</v>
      </c>
      <c r="FT17" s="167"/>
      <c r="FU17" s="167"/>
      <c r="FV17" s="125"/>
      <c r="FW17" s="119"/>
      <c r="FX17" s="119"/>
      <c r="FY17" s="119"/>
      <c r="FZ17" s="117"/>
      <c r="GA17" s="119">
        <v>1400000</v>
      </c>
      <c r="GB17" s="117"/>
      <c r="GC17" s="119">
        <v>1400000</v>
      </c>
    </row>
    <row r="18" spans="1:195" s="133" customFormat="1" outlineLevel="1" x14ac:dyDescent="0.25">
      <c r="B18" s="138"/>
      <c r="D18" s="130"/>
      <c r="G18" s="134"/>
      <c r="H18" s="141"/>
      <c r="I18" s="142"/>
      <c r="J18" s="142"/>
      <c r="K18" s="142"/>
      <c r="L18" s="143"/>
      <c r="M18" s="141"/>
      <c r="N18" s="142"/>
      <c r="O18" s="142"/>
      <c r="P18" s="142"/>
      <c r="Q18" s="143"/>
      <c r="R18" s="141"/>
      <c r="S18" s="142"/>
      <c r="T18" s="142"/>
      <c r="U18" s="142"/>
      <c r="V18" s="142"/>
      <c r="W18" s="143"/>
      <c r="X18" s="134"/>
      <c r="Y18" s="135"/>
      <c r="AA18" s="129"/>
      <c r="AB18" s="129"/>
      <c r="AC18" s="129"/>
      <c r="AD18" s="129"/>
      <c r="AE18" s="129"/>
      <c r="AF18" s="129"/>
      <c r="AG18" s="129"/>
      <c r="AH18" s="129"/>
      <c r="AI18" s="130"/>
      <c r="AJ18" s="130"/>
      <c r="AK18" s="130"/>
      <c r="AL18" s="130"/>
      <c r="AM18" s="130"/>
      <c r="AN18" s="130"/>
      <c r="AO18" s="129"/>
      <c r="AP18" s="129"/>
      <c r="AQ18" s="129"/>
      <c r="AR18" s="130"/>
      <c r="AS18" s="130"/>
      <c r="AT18" s="130"/>
      <c r="AU18" s="130"/>
      <c r="AV18" s="144"/>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1"/>
      <c r="BT18" s="136"/>
      <c r="BU18" s="137"/>
      <c r="BV18" s="136"/>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31"/>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1"/>
      <c r="DQ18" s="146"/>
      <c r="DR18" s="147"/>
      <c r="DS18" s="146"/>
      <c r="DT18" s="146"/>
      <c r="DU18" s="146"/>
      <c r="DV18" s="146"/>
      <c r="DW18" s="146"/>
      <c r="DX18" s="146"/>
      <c r="DY18" s="146"/>
      <c r="DZ18" s="146"/>
      <c r="EA18" s="146"/>
      <c r="EB18" s="146"/>
      <c r="EC18" s="146"/>
      <c r="ED18" s="146"/>
      <c r="EE18" s="146"/>
      <c r="EF18" s="146"/>
      <c r="EG18" s="146"/>
      <c r="EH18" s="146"/>
      <c r="EI18" s="146"/>
      <c r="EJ18" s="146"/>
      <c r="EK18" s="146"/>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64"/>
      <c r="FM18" s="128"/>
      <c r="FN18" s="217"/>
      <c r="FO18" s="149"/>
      <c r="FP18" s="150"/>
      <c r="FQ18" s="216"/>
      <c r="FS18" s="165" t="s">
        <v>464</v>
      </c>
      <c r="FT18" s="165"/>
      <c r="FU18" s="165"/>
      <c r="FV18" s="165"/>
      <c r="FW18" s="166">
        <v>459931.69999999984</v>
      </c>
      <c r="FX18" s="165"/>
      <c r="FY18" s="166">
        <v>618136</v>
      </c>
      <c r="FZ18" s="152"/>
      <c r="GA18" s="154"/>
      <c r="GB18" s="152"/>
      <c r="GC18" s="154"/>
    </row>
    <row r="19" spans="1:195" outlineLevel="1" x14ac:dyDescent="0.25">
      <c r="B19" s="183" t="s">
        <v>301</v>
      </c>
      <c r="C19" s="16">
        <v>18</v>
      </c>
      <c r="D19" s="3">
        <v>0.26</v>
      </c>
      <c r="E19" s="16">
        <v>202170</v>
      </c>
      <c r="F19" s="16" t="s">
        <v>16</v>
      </c>
      <c r="G19" s="208">
        <v>44470</v>
      </c>
      <c r="H19" s="209">
        <f>IFERROR(VLOOKUP($E19,'Actuals (BI Report)'!$A$2:$H$35,4,FALSE),"")</f>
        <v>59578.979999999989</v>
      </c>
      <c r="I19" s="17">
        <f>IFERROR(VLOOKUP($E19,'Actuals (BI Report)'!$A$2:$H$35,7,FALSE),"")</f>
        <v>10486.99</v>
      </c>
      <c r="J19" s="17">
        <f>IFERROR(VLOOKUP($E19,'Actuals (BI Report)'!$A$2:$H$35,5,FALSE),"")</f>
        <v>499.46</v>
      </c>
      <c r="K19" s="17">
        <f>IFERROR(VLOOKUP($E19,'Actuals (BI Report)'!$A$2:$H$35,6,FALSE),"")</f>
        <v>0</v>
      </c>
      <c r="L19" s="210">
        <f t="shared" si="0"/>
        <v>70565.429999999993</v>
      </c>
      <c r="M19" s="209">
        <v>2612388</v>
      </c>
      <c r="N19" s="17">
        <v>479145</v>
      </c>
      <c r="O19" s="17">
        <v>5404</v>
      </c>
      <c r="P19" s="17">
        <v>13071</v>
      </c>
      <c r="Q19" s="210">
        <f t="shared" si="57"/>
        <v>3110008</v>
      </c>
      <c r="R19" s="209">
        <f t="shared" si="1"/>
        <v>2671966.98</v>
      </c>
      <c r="S19" s="17">
        <f t="shared" si="2"/>
        <v>489631.99</v>
      </c>
      <c r="T19" s="17">
        <f t="shared" si="3"/>
        <v>5903.46</v>
      </c>
      <c r="U19" s="17">
        <f t="shared" si="4"/>
        <v>13071</v>
      </c>
      <c r="V19" s="221"/>
      <c r="W19" s="210">
        <f t="shared" si="5"/>
        <v>3180573.4299999997</v>
      </c>
      <c r="X19" s="208">
        <v>44470</v>
      </c>
      <c r="Y19" s="211"/>
      <c r="AA19" s="12"/>
      <c r="AB19" s="12"/>
      <c r="AC19" s="12"/>
      <c r="AD19" s="12"/>
      <c r="AE19" s="12">
        <v>1</v>
      </c>
      <c r="AF19" s="12"/>
      <c r="AG19" s="12"/>
      <c r="AH19" s="12"/>
      <c r="AI19" s="3"/>
      <c r="AJ19" s="3"/>
      <c r="AK19" s="3"/>
      <c r="AL19" s="3"/>
      <c r="AM19" s="3"/>
      <c r="AN19" s="3"/>
      <c r="AO19" s="12"/>
      <c r="AP19" s="12"/>
      <c r="AQ19" s="12"/>
      <c r="AR19" s="3"/>
      <c r="AS19" s="3"/>
      <c r="AT19" s="3"/>
      <c r="AU19" s="3"/>
      <c r="AV19" s="212">
        <f t="shared" si="6"/>
        <v>1</v>
      </c>
      <c r="AX19" s="21">
        <f t="shared" si="7"/>
        <v>0</v>
      </c>
      <c r="AY19" s="21">
        <f t="shared" si="8"/>
        <v>0</v>
      </c>
      <c r="AZ19" s="21">
        <f t="shared" si="9"/>
        <v>0</v>
      </c>
      <c r="BA19" s="21">
        <f t="shared" si="10"/>
        <v>0</v>
      </c>
      <c r="BB19" s="21">
        <f>[2]Summary!$E$17</f>
        <v>1344670.4</v>
      </c>
      <c r="BC19" s="21">
        <f t="shared" si="12"/>
        <v>0</v>
      </c>
      <c r="BD19" s="21">
        <f t="shared" si="13"/>
        <v>0</v>
      </c>
      <c r="BE19" s="21">
        <f t="shared" si="14"/>
        <v>0</v>
      </c>
      <c r="BF19" s="21">
        <f t="shared" si="15"/>
        <v>0</v>
      </c>
      <c r="BG19" s="21">
        <f t="shared" si="16"/>
        <v>0</v>
      </c>
      <c r="BH19" s="21">
        <f t="shared" si="17"/>
        <v>0</v>
      </c>
      <c r="BI19" s="21">
        <f t="shared" si="18"/>
        <v>0</v>
      </c>
      <c r="BJ19" s="21">
        <f>[2]Summary!$E$16</f>
        <v>2039132.37</v>
      </c>
      <c r="BK19" s="21">
        <f t="shared" si="19"/>
        <v>0</v>
      </c>
      <c r="BL19" s="21">
        <f t="shared" si="66"/>
        <v>0</v>
      </c>
      <c r="BM19" s="21">
        <f t="shared" si="67"/>
        <v>0</v>
      </c>
      <c r="BN19" s="21">
        <f t="shared" si="20"/>
        <v>0</v>
      </c>
      <c r="BO19" s="21">
        <f t="shared" si="21"/>
        <v>0</v>
      </c>
      <c r="BP19" s="21">
        <f t="shared" si="22"/>
        <v>0</v>
      </c>
      <c r="BQ19" s="21">
        <f t="shared" si="23"/>
        <v>0</v>
      </c>
      <c r="BR19" s="21">
        <f t="shared" si="24"/>
        <v>0</v>
      </c>
      <c r="BS19" s="22">
        <f t="shared" si="25"/>
        <v>3383802.77</v>
      </c>
      <c r="BT19" s="213">
        <f t="shared" si="26"/>
        <v>203229.34000000032</v>
      </c>
      <c r="BU19" s="214"/>
      <c r="BV19" s="213"/>
      <c r="BW19" s="215">
        <f>'[1]Primary and Summary'!$D$105</f>
        <v>0.11529999999999996</v>
      </c>
      <c r="BX19" s="215">
        <f>'[1]Primary and Summary'!$D$105</f>
        <v>0.11529999999999996</v>
      </c>
      <c r="BY19" s="215">
        <f>'[1]Primary and Summary'!$D$111</f>
        <v>0.10809999999999997</v>
      </c>
      <c r="BZ19" s="215">
        <f>'[1]Primary and Summary'!$D$111</f>
        <v>0.10809999999999997</v>
      </c>
      <c r="CA19" s="215">
        <f>'[1]Primary and Summary'!$D$111</f>
        <v>0.10809999999999997</v>
      </c>
      <c r="CB19" s="215">
        <f>'[1]Primary and Summary'!$D$111</f>
        <v>0.10809999999999997</v>
      </c>
      <c r="CC19" s="215">
        <f>'[1]Primary and Summary'!$D$111</f>
        <v>0.10809999999999997</v>
      </c>
      <c r="CD19" s="215">
        <f>'[1]Primary and Summary'!$D$111</f>
        <v>0.10809999999999997</v>
      </c>
      <c r="CE19" s="215">
        <f>'[1]Primary and Summary'!$D$111</f>
        <v>0.10809999999999997</v>
      </c>
      <c r="CF19" s="215">
        <f>'[1]Primary and Summary'!$D$111</f>
        <v>0.10809999999999997</v>
      </c>
      <c r="CG19" s="215">
        <f>'[1]Primary and Summary'!$D$111</f>
        <v>0.10809999999999997</v>
      </c>
      <c r="CH19" s="215">
        <f>'[1]Primary and Summary'!$D$111</f>
        <v>0.10809999999999997</v>
      </c>
      <c r="CI19" s="215">
        <f>'[1]Primary and Summary'!$D$111</f>
        <v>0.10809999999999997</v>
      </c>
      <c r="CJ19" s="215">
        <f>'[1]Primary and Summary'!$D$120</f>
        <v>1</v>
      </c>
      <c r="CK19" s="215">
        <f>'[1]Primary and Summary'!$D$120</f>
        <v>1</v>
      </c>
      <c r="CL19" s="215">
        <f>'[1]Primary and Summary'!$D$120</f>
        <v>1</v>
      </c>
      <c r="CM19" s="215">
        <f>'[1]Primary and Summary'!$D$120</f>
        <v>1</v>
      </c>
      <c r="CN19" s="215">
        <f>'[1]Primary and Summary'!$D$120</f>
        <v>1</v>
      </c>
      <c r="CO19" s="215">
        <f>'[1]Primary and Summary'!$D$105</f>
        <v>0.11529999999999996</v>
      </c>
      <c r="CP19" s="215">
        <f>'[1]Primary and Summary'!$D$105</f>
        <v>0.11529999999999996</v>
      </c>
      <c r="CQ19" s="215">
        <v>1</v>
      </c>
      <c r="CR19" s="22"/>
      <c r="CT19" s="21">
        <f t="shared" si="61"/>
        <v>0</v>
      </c>
      <c r="CU19" s="21">
        <f t="shared" ref="CU19" si="69">BX19*AY19</f>
        <v>0</v>
      </c>
      <c r="CV19" s="21">
        <f t="shared" ref="CV19" si="70">BY19*AZ19</f>
        <v>0</v>
      </c>
      <c r="CW19" s="21">
        <f t="shared" ref="CW19" si="71">BZ19*BA19</f>
        <v>0</v>
      </c>
      <c r="CX19" s="21">
        <f t="shared" ref="CX19" si="72">CA19*BB19</f>
        <v>145358.87023999996</v>
      </c>
      <c r="CY19" s="21">
        <f t="shared" ref="CY19" si="73">CB19*BC19</f>
        <v>0</v>
      </c>
      <c r="CZ19" s="21">
        <f t="shared" ref="CZ19" si="74">CC19*BD19</f>
        <v>0</v>
      </c>
      <c r="DA19" s="21">
        <f t="shared" ref="DA19" si="75">CD19*BE19</f>
        <v>0</v>
      </c>
      <c r="DB19" s="21">
        <f t="shared" ref="DB19" si="76">CE19*BF19</f>
        <v>0</v>
      </c>
      <c r="DC19" s="21">
        <f t="shared" ref="DC19" si="77">CF19*BG19</f>
        <v>0</v>
      </c>
      <c r="DD19" s="21">
        <f t="shared" ref="DD19" si="78">CG19*BH19</f>
        <v>0</v>
      </c>
      <c r="DE19" s="21">
        <f t="shared" ref="DE19" si="79">CH19*BI19</f>
        <v>0</v>
      </c>
      <c r="DF19" s="21">
        <f t="shared" ref="DF19" si="80">CI19*BJ19</f>
        <v>220430.20919699996</v>
      </c>
      <c r="DG19" s="21">
        <f t="shared" ref="DG19" si="81">CJ19*BK19</f>
        <v>0</v>
      </c>
      <c r="DH19" s="21">
        <f t="shared" ref="DH19" si="82">CK19*BL19</f>
        <v>0</v>
      </c>
      <c r="DI19" s="21">
        <f t="shared" ref="DI19" si="83">CL19*BM19</f>
        <v>0</v>
      </c>
      <c r="DJ19" s="21">
        <f t="shared" ref="DJ19" si="84">CM19*BN19</f>
        <v>0</v>
      </c>
      <c r="DK19" s="21">
        <f t="shared" ref="DK19" si="85">CN19*BO19</f>
        <v>0</v>
      </c>
      <c r="DL19" s="21">
        <f t="shared" ref="DL19" si="86">CO19*BP19</f>
        <v>0</v>
      </c>
      <c r="DM19" s="21">
        <f t="shared" ref="DM19" si="87">CP19*BQ19</f>
        <v>0</v>
      </c>
      <c r="DN19" s="21">
        <f t="shared" ref="DN19" si="88">CQ19*BR19</f>
        <v>0</v>
      </c>
      <c r="DO19" s="22">
        <f t="shared" si="30"/>
        <v>365789.07943699992</v>
      </c>
      <c r="DQ19" s="100">
        <v>6.7799999999999999E-2</v>
      </c>
      <c r="DR19" s="99">
        <f t="shared" si="31"/>
        <v>0.1</v>
      </c>
      <c r="DS19" s="100">
        <v>1.4999999999999999E-2</v>
      </c>
      <c r="DT19" s="100">
        <v>1.4999999999999999E-2</v>
      </c>
      <c r="DU19" s="100">
        <v>2.06E-2</v>
      </c>
      <c r="DV19" s="100">
        <v>1.78E-2</v>
      </c>
      <c r="DW19" s="100">
        <v>2.2700000000000001E-2</v>
      </c>
      <c r="DX19" s="100">
        <v>2.1700000000000001E-2</v>
      </c>
      <c r="DY19" s="100">
        <v>4.3299999999999998E-2</v>
      </c>
      <c r="DZ19" s="100">
        <v>1.3100000000000001E-2</v>
      </c>
      <c r="EA19" s="100">
        <v>4.7000000000000002E-3</v>
      </c>
      <c r="EB19" s="100">
        <v>3.09E-2</v>
      </c>
      <c r="EC19" s="100">
        <v>1.8800000000000001E-2</v>
      </c>
      <c r="ED19" s="100">
        <v>1.4999999999999999E-2</v>
      </c>
      <c r="EE19" s="100">
        <v>2.5399999999999999E-2</v>
      </c>
      <c r="EF19" s="100">
        <v>2.3199999999999998E-2</v>
      </c>
      <c r="EG19" s="100">
        <v>2.18E-2</v>
      </c>
      <c r="EH19" s="100">
        <v>2.2700000000000001E-2</v>
      </c>
      <c r="EI19" s="100">
        <v>0.2</v>
      </c>
      <c r="EJ19" s="100">
        <v>6.6699999999999995E-2</v>
      </c>
      <c r="EK19" s="100">
        <v>3.0200000000000001E-2</v>
      </c>
      <c r="EN19" s="216">
        <f t="shared" si="32"/>
        <v>0</v>
      </c>
      <c r="EO19" s="216">
        <f t="shared" si="33"/>
        <v>0</v>
      </c>
      <c r="EP19" s="216">
        <f t="shared" si="34"/>
        <v>0</v>
      </c>
      <c r="EQ19" s="216">
        <f t="shared" si="35"/>
        <v>0</v>
      </c>
      <c r="ER19" s="216">
        <f t="shared" si="36"/>
        <v>2994.3927269439992</v>
      </c>
      <c r="ES19" s="216">
        <f t="shared" si="37"/>
        <v>0</v>
      </c>
      <c r="ET19" s="216">
        <f t="shared" si="38"/>
        <v>0</v>
      </c>
      <c r="EU19" s="216">
        <f t="shared" si="39"/>
        <v>0</v>
      </c>
      <c r="EV19" s="216">
        <f t="shared" si="40"/>
        <v>0</v>
      </c>
      <c r="EW19" s="216">
        <f t="shared" si="41"/>
        <v>0</v>
      </c>
      <c r="EX19" s="216">
        <f t="shared" si="42"/>
        <v>0</v>
      </c>
      <c r="EY19" s="216">
        <f t="shared" si="43"/>
        <v>0</v>
      </c>
      <c r="EZ19" s="216">
        <f t="shared" si="44"/>
        <v>4144.0879329035997</v>
      </c>
      <c r="FA19" s="216">
        <f t="shared" si="45"/>
        <v>0</v>
      </c>
      <c r="FB19" s="216">
        <f t="shared" si="46"/>
        <v>0</v>
      </c>
      <c r="FC19" s="216">
        <f t="shared" si="47"/>
        <v>0</v>
      </c>
      <c r="FD19" s="216">
        <f t="shared" si="48"/>
        <v>0</v>
      </c>
      <c r="FE19" s="216">
        <f t="shared" si="49"/>
        <v>0</v>
      </c>
      <c r="FF19" s="216">
        <f t="shared" si="50"/>
        <v>0</v>
      </c>
      <c r="FG19" s="216">
        <f t="shared" si="51"/>
        <v>0</v>
      </c>
      <c r="FH19" s="216">
        <f t="shared" si="52"/>
        <v>0</v>
      </c>
      <c r="FI19" s="216">
        <f t="shared" si="53"/>
        <v>7138.4806598475989</v>
      </c>
      <c r="FJ19" s="216"/>
      <c r="FK19" s="216" t="str">
        <f t="shared" si="54"/>
        <v>Mist Corrosion Abatement (Phase 4)</v>
      </c>
      <c r="FL19" s="224">
        <f>[2]Summary!$C$16</f>
        <v>44861</v>
      </c>
      <c r="FM19" s="217">
        <v>0.5</v>
      </c>
      <c r="FN19" s="217">
        <f t="shared" si="58"/>
        <v>365789.07943699992</v>
      </c>
      <c r="FO19" s="218">
        <f t="shared" si="55"/>
        <v>297.43669416031662</v>
      </c>
      <c r="FP19" s="219">
        <f t="shared" si="56"/>
        <v>365491.64274283958</v>
      </c>
      <c r="FQ19" s="216">
        <f t="shared" ref="FQ19" si="89">FO19/FM19*12</f>
        <v>7138.4806598475989</v>
      </c>
      <c r="FR19" s="227"/>
      <c r="FS19" s="225" t="s">
        <v>463</v>
      </c>
      <c r="FT19" s="225"/>
      <c r="FU19" s="225"/>
      <c r="FV19" s="225"/>
      <c r="FW19" s="119">
        <f>SUM(FI28:FI35)</f>
        <v>704482.16992301564</v>
      </c>
      <c r="FX19" s="119">
        <f>SUM(FP28:FP35)</f>
        <v>8462310.7574056182</v>
      </c>
      <c r="FY19" s="119">
        <v>1443665</v>
      </c>
      <c r="FZ19" s="117"/>
      <c r="GA19" s="119"/>
      <c r="GB19" s="117"/>
      <c r="GC19" s="119"/>
      <c r="GJ19" s="16" t="s">
        <v>482</v>
      </c>
      <c r="GM19" s="98">
        <v>5138264.0999999996</v>
      </c>
    </row>
    <row r="20" spans="1:195" s="133" customFormat="1" outlineLevel="1" x14ac:dyDescent="0.25">
      <c r="B20" s="138"/>
      <c r="D20" s="130"/>
      <c r="G20" s="134"/>
      <c r="H20" s="141"/>
      <c r="I20" s="142"/>
      <c r="J20" s="142"/>
      <c r="K20" s="142"/>
      <c r="L20" s="143"/>
      <c r="M20" s="141"/>
      <c r="N20" s="142"/>
      <c r="O20" s="142"/>
      <c r="P20" s="142"/>
      <c r="Q20" s="143"/>
      <c r="R20" s="141"/>
      <c r="S20" s="142"/>
      <c r="T20" s="142"/>
      <c r="U20" s="142"/>
      <c r="V20" s="142"/>
      <c r="W20" s="143"/>
      <c r="X20" s="134"/>
      <c r="Y20" s="135"/>
      <c r="AA20" s="129"/>
      <c r="AB20" s="129"/>
      <c r="AC20" s="129"/>
      <c r="AD20" s="129"/>
      <c r="AE20" s="129"/>
      <c r="AF20" s="129"/>
      <c r="AG20" s="129"/>
      <c r="AH20" s="129"/>
      <c r="AI20" s="130"/>
      <c r="AJ20" s="130"/>
      <c r="AK20" s="130"/>
      <c r="AL20" s="130"/>
      <c r="AM20" s="130"/>
      <c r="AN20" s="130"/>
      <c r="AO20" s="129"/>
      <c r="AP20" s="129"/>
      <c r="AQ20" s="129"/>
      <c r="AR20" s="130"/>
      <c r="AS20" s="130"/>
      <c r="AT20" s="130"/>
      <c r="AU20" s="130"/>
      <c r="AV20" s="144"/>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1"/>
      <c r="BT20" s="136"/>
      <c r="BU20" s="137"/>
      <c r="BV20" s="136"/>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31"/>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1"/>
      <c r="DQ20" s="146"/>
      <c r="DR20" s="147"/>
      <c r="DS20" s="146"/>
      <c r="DT20" s="146"/>
      <c r="DU20" s="146"/>
      <c r="DV20" s="146"/>
      <c r="DW20" s="146"/>
      <c r="DX20" s="146"/>
      <c r="DY20" s="146"/>
      <c r="DZ20" s="146"/>
      <c r="EA20" s="146"/>
      <c r="EB20" s="146"/>
      <c r="EC20" s="146"/>
      <c r="ED20" s="146"/>
      <c r="EE20" s="146"/>
      <c r="EF20" s="146"/>
      <c r="EG20" s="146"/>
      <c r="EH20" s="146"/>
      <c r="EI20" s="146"/>
      <c r="EJ20" s="146"/>
      <c r="EK20" s="146"/>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64"/>
      <c r="FM20" s="128"/>
      <c r="FN20" s="217"/>
      <c r="FO20" s="149"/>
      <c r="FP20" s="150"/>
      <c r="FQ20" s="216"/>
      <c r="FS20" s="165" t="s">
        <v>470</v>
      </c>
      <c r="FT20" s="165"/>
      <c r="FU20" s="165"/>
      <c r="FV20" s="165"/>
      <c r="FW20" s="166">
        <v>-159099.67973999993</v>
      </c>
      <c r="FX20" s="168">
        <v>0</v>
      </c>
      <c r="FY20" s="168">
        <v>-166000</v>
      </c>
      <c r="FZ20" s="152"/>
      <c r="GA20" s="155"/>
      <c r="GB20" s="152"/>
      <c r="GC20" s="155"/>
      <c r="GD20" s="174"/>
      <c r="GJ20" s="97" t="s">
        <v>310</v>
      </c>
      <c r="GM20" s="175">
        <f>Factors!D3</f>
        <v>0.11529999999999996</v>
      </c>
    </row>
    <row r="21" spans="1:195" s="133" customFormat="1" outlineLevel="1" x14ac:dyDescent="0.25">
      <c r="B21" s="138"/>
      <c r="D21" s="130"/>
      <c r="G21" s="134"/>
      <c r="H21" s="141"/>
      <c r="I21" s="142"/>
      <c r="J21" s="142"/>
      <c r="K21" s="142"/>
      <c r="L21" s="143"/>
      <c r="M21" s="141"/>
      <c r="N21" s="142"/>
      <c r="O21" s="142"/>
      <c r="P21" s="142"/>
      <c r="Q21" s="143"/>
      <c r="R21" s="141"/>
      <c r="S21" s="142"/>
      <c r="T21" s="142"/>
      <c r="U21" s="142"/>
      <c r="V21" s="142"/>
      <c r="W21" s="143"/>
      <c r="X21" s="134"/>
      <c r="Y21" s="135"/>
      <c r="AA21" s="130"/>
      <c r="AB21" s="130"/>
      <c r="AC21" s="130"/>
      <c r="AD21" s="130"/>
      <c r="AE21" s="130"/>
      <c r="AF21" s="130"/>
      <c r="AG21" s="130"/>
      <c r="AH21" s="130"/>
      <c r="AI21" s="129"/>
      <c r="AJ21" s="130"/>
      <c r="AK21" s="130"/>
      <c r="AL21" s="129"/>
      <c r="AM21" s="130"/>
      <c r="AN21" s="130"/>
      <c r="AO21" s="130"/>
      <c r="AP21" s="130"/>
      <c r="AQ21" s="130"/>
      <c r="AR21" s="130"/>
      <c r="AS21" s="130"/>
      <c r="AT21" s="130"/>
      <c r="AU21" s="130"/>
      <c r="AV21" s="144"/>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1"/>
      <c r="BT21" s="136"/>
      <c r="BU21" s="137"/>
      <c r="BV21" s="136"/>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31"/>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1"/>
      <c r="DQ21" s="146"/>
      <c r="DR21" s="147"/>
      <c r="DS21" s="146"/>
      <c r="DT21" s="146"/>
      <c r="DU21" s="146"/>
      <c r="DV21" s="146"/>
      <c r="DW21" s="146"/>
      <c r="DX21" s="146"/>
      <c r="DY21" s="146"/>
      <c r="DZ21" s="146"/>
      <c r="EA21" s="146"/>
      <c r="EB21" s="146"/>
      <c r="EC21" s="146"/>
      <c r="ED21" s="146"/>
      <c r="EE21" s="146"/>
      <c r="EF21" s="146"/>
      <c r="EG21" s="146"/>
      <c r="EH21" s="146"/>
      <c r="EI21" s="146"/>
      <c r="EJ21" s="146"/>
      <c r="EK21" s="146"/>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64"/>
      <c r="FM21" s="128"/>
      <c r="FN21" s="217"/>
      <c r="FO21" s="149"/>
      <c r="FP21" s="150"/>
      <c r="FQ21" s="216"/>
      <c r="FS21" s="165" t="s">
        <v>460</v>
      </c>
      <c r="FT21" s="165"/>
      <c r="FU21" s="165"/>
      <c r="FV21" s="165"/>
      <c r="FW21" s="169">
        <f t="shared" ref="FW21" si="90">SUM(FW18:FW20)</f>
        <v>1005314.1901830157</v>
      </c>
      <c r="FX21" s="166">
        <f t="shared" ref="FX21" si="91">SUM(FX18:FX20)</f>
        <v>8462310.7574056182</v>
      </c>
      <c r="FY21" s="166">
        <f t="shared" ref="FY21:GA21" si="92">SUM(FY18:FY20)</f>
        <v>1895801</v>
      </c>
      <c r="FZ21" s="152"/>
      <c r="GA21" s="154">
        <f t="shared" si="92"/>
        <v>0</v>
      </c>
      <c r="GB21" s="154"/>
      <c r="GC21" s="154">
        <f t="shared" ref="GC21" si="93">SUM(GC18:GC20)</f>
        <v>0</v>
      </c>
      <c r="GJ21" s="97" t="s">
        <v>483</v>
      </c>
      <c r="GM21" s="176">
        <f>GM19*GM20</f>
        <v>592441.85072999971</v>
      </c>
    </row>
    <row r="22" spans="1:195" s="133" customFormat="1" outlineLevel="1" x14ac:dyDescent="0.25">
      <c r="B22" s="138"/>
      <c r="D22" s="130"/>
      <c r="G22" s="134"/>
      <c r="H22" s="141"/>
      <c r="I22" s="142"/>
      <c r="J22" s="142"/>
      <c r="K22" s="142"/>
      <c r="L22" s="143"/>
      <c r="M22" s="141"/>
      <c r="N22" s="142"/>
      <c r="O22" s="142"/>
      <c r="P22" s="142"/>
      <c r="Q22" s="143"/>
      <c r="R22" s="141"/>
      <c r="S22" s="142"/>
      <c r="T22" s="142"/>
      <c r="U22" s="142"/>
      <c r="V22" s="142"/>
      <c r="W22" s="143"/>
      <c r="Y22" s="135"/>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44"/>
      <c r="BS22" s="131"/>
      <c r="BT22" s="136"/>
      <c r="BU22" s="137"/>
      <c r="BV22" s="136"/>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31"/>
      <c r="DO22" s="131"/>
      <c r="DQ22" s="146"/>
      <c r="DR22" s="147"/>
      <c r="DS22" s="146"/>
      <c r="DT22" s="146"/>
      <c r="DU22" s="146"/>
      <c r="DV22" s="146"/>
      <c r="DW22" s="146"/>
      <c r="DX22" s="146"/>
      <c r="DY22" s="146"/>
      <c r="DZ22" s="146"/>
      <c r="EA22" s="146"/>
      <c r="EB22" s="146"/>
      <c r="EC22" s="146"/>
      <c r="ED22" s="146"/>
      <c r="EE22" s="146"/>
      <c r="EF22" s="146"/>
      <c r="EG22" s="146"/>
      <c r="EH22" s="146"/>
      <c r="EI22" s="146"/>
      <c r="EJ22" s="146"/>
      <c r="EK22" s="146"/>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64"/>
      <c r="FM22" s="150"/>
      <c r="FN22" s="217"/>
      <c r="FO22" s="149"/>
      <c r="FP22" s="150"/>
      <c r="FQ22" s="216"/>
      <c r="FS22" s="167" t="s">
        <v>461</v>
      </c>
      <c r="FT22" s="167"/>
      <c r="FU22" s="167"/>
      <c r="FV22" s="167"/>
      <c r="FW22" s="170">
        <f>SUM(FW10:FW17)</f>
        <v>389640.3039383376</v>
      </c>
      <c r="FX22" s="170">
        <f>SUM(FX10:FX20)</f>
        <v>25665646.485617653</v>
      </c>
      <c r="FY22" s="170">
        <f>SUM(FY10:FY20)</f>
        <v>3742940.974237822</v>
      </c>
      <c r="FZ22" s="157"/>
      <c r="GA22" s="156">
        <f>SUM(GA10:GA17)</f>
        <v>3247139.974237822</v>
      </c>
      <c r="GB22" s="157"/>
      <c r="GC22" s="156">
        <f>SUM(GC10:GC17)</f>
        <v>3431853.971661604</v>
      </c>
    </row>
    <row r="23" spans="1:195" s="133" customFormat="1" outlineLevel="1" x14ac:dyDescent="0.25">
      <c r="B23" s="138"/>
      <c r="C23" s="158"/>
      <c r="D23" s="158"/>
      <c r="E23" s="158"/>
      <c r="F23" s="158"/>
      <c r="G23" s="134"/>
      <c r="H23" s="141"/>
      <c r="I23" s="142"/>
      <c r="J23" s="142"/>
      <c r="K23" s="142"/>
      <c r="L23" s="143"/>
      <c r="M23" s="141"/>
      <c r="N23" s="142"/>
      <c r="O23" s="142"/>
      <c r="P23" s="142"/>
      <c r="Q23" s="143"/>
      <c r="R23" s="141"/>
      <c r="S23" s="142"/>
      <c r="T23" s="142"/>
      <c r="U23" s="142"/>
      <c r="V23" s="142"/>
      <c r="W23" s="143"/>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44"/>
      <c r="BS23" s="131"/>
      <c r="BT23" s="136"/>
      <c r="BU23" s="137"/>
      <c r="BV23" s="136"/>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31"/>
      <c r="DO23" s="131"/>
      <c r="DQ23" s="146"/>
      <c r="DR23" s="147"/>
      <c r="DS23" s="146"/>
      <c r="DT23" s="146"/>
      <c r="DU23" s="146"/>
      <c r="DV23" s="146"/>
      <c r="DW23" s="146"/>
      <c r="DX23" s="146"/>
      <c r="DY23" s="146"/>
      <c r="DZ23" s="146"/>
      <c r="EA23" s="146"/>
      <c r="EB23" s="146"/>
      <c r="EC23" s="146"/>
      <c r="ED23" s="146"/>
      <c r="EE23" s="146"/>
      <c r="EF23" s="146"/>
      <c r="EG23" s="146"/>
      <c r="EH23" s="146"/>
      <c r="EI23" s="146"/>
      <c r="EJ23" s="146"/>
      <c r="EK23" s="146"/>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64"/>
      <c r="FM23" s="150"/>
      <c r="FN23" s="217"/>
      <c r="FO23" s="149"/>
      <c r="FP23" s="150"/>
      <c r="FQ23" s="216"/>
      <c r="FS23" s="167"/>
      <c r="FT23" s="167"/>
      <c r="FU23" s="167"/>
      <c r="FV23" s="167"/>
      <c r="FW23" s="171"/>
      <c r="FX23" s="171"/>
      <c r="FY23" s="171"/>
      <c r="FZ23" s="157"/>
      <c r="GA23" s="157"/>
      <c r="GB23" s="157"/>
      <c r="GC23" s="157"/>
    </row>
    <row r="24" spans="1:195" s="133" customFormat="1" outlineLevel="1" x14ac:dyDescent="0.25">
      <c r="B24" s="138"/>
      <c r="D24" s="130"/>
      <c r="G24" s="134"/>
      <c r="H24" s="141"/>
      <c r="I24" s="142"/>
      <c r="J24" s="142"/>
      <c r="K24" s="142"/>
      <c r="L24" s="143"/>
      <c r="M24" s="141"/>
      <c r="N24" s="142"/>
      <c r="O24" s="142"/>
      <c r="P24" s="142"/>
      <c r="Q24" s="143"/>
      <c r="R24" s="141"/>
      <c r="S24" s="142"/>
      <c r="T24" s="142"/>
      <c r="U24" s="142"/>
      <c r="V24" s="142"/>
      <c r="W24" s="143"/>
      <c r="X24" s="134"/>
      <c r="Y24" s="135"/>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44"/>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1"/>
      <c r="BT24" s="136"/>
      <c r="BU24" s="137"/>
      <c r="BV24" s="136"/>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31"/>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1"/>
      <c r="DQ24" s="146"/>
      <c r="DR24" s="147"/>
      <c r="DS24" s="146"/>
      <c r="DT24" s="146"/>
      <c r="DU24" s="146"/>
      <c r="DV24" s="146"/>
      <c r="DW24" s="146"/>
      <c r="DX24" s="146"/>
      <c r="DY24" s="146"/>
      <c r="DZ24" s="146"/>
      <c r="EA24" s="146"/>
      <c r="EB24" s="146"/>
      <c r="EC24" s="146"/>
      <c r="ED24" s="146"/>
      <c r="EE24" s="146"/>
      <c r="EF24" s="146"/>
      <c r="EG24" s="146"/>
      <c r="EH24" s="146"/>
      <c r="EI24" s="146"/>
      <c r="EJ24" s="146"/>
      <c r="EK24" s="146"/>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64"/>
      <c r="FM24" s="128"/>
      <c r="FN24" s="217"/>
      <c r="FO24" s="149"/>
      <c r="FP24" s="150"/>
      <c r="FQ24" s="216"/>
      <c r="FS24" s="165" t="s">
        <v>471</v>
      </c>
      <c r="FT24" s="165"/>
      <c r="FU24" s="165"/>
      <c r="FV24" s="165"/>
      <c r="FW24" s="166">
        <f>'[4]Horizon Allocation Calc'!$E$4</f>
        <v>104112.83301999999</v>
      </c>
      <c r="FX24" s="165"/>
      <c r="FY24" s="166">
        <f>FW24*(1+'[3]KTW-3 p8 - Cost of Cap'!$C$28)</f>
        <v>108440.66859282785</v>
      </c>
      <c r="FZ24" s="152"/>
      <c r="GA24" s="154">
        <f>FY24</f>
        <v>108440.66859282785</v>
      </c>
      <c r="GB24" s="154"/>
      <c r="GC24" s="154">
        <f t="shared" ref="GC24:GC25" si="94">GA24</f>
        <v>108440.66859282785</v>
      </c>
    </row>
    <row r="25" spans="1:195" outlineLevel="1" x14ac:dyDescent="0.25">
      <c r="B25" s="183" t="s">
        <v>301</v>
      </c>
      <c r="C25" s="16">
        <v>36</v>
      </c>
      <c r="D25" s="3">
        <v>0.13</v>
      </c>
      <c r="E25" s="16" t="s">
        <v>131</v>
      </c>
      <c r="F25" s="16" t="s">
        <v>312</v>
      </c>
      <c r="G25" s="208">
        <v>44835</v>
      </c>
      <c r="H25" s="209">
        <v>0</v>
      </c>
      <c r="I25" s="17">
        <v>0</v>
      </c>
      <c r="J25" s="17">
        <v>0</v>
      </c>
      <c r="K25" s="17">
        <v>0</v>
      </c>
      <c r="L25" s="210">
        <f t="shared" ref="L25" si="95">SUM(H25:K25)</f>
        <v>0</v>
      </c>
      <c r="M25" s="209">
        <v>4000000</v>
      </c>
      <c r="N25" s="17">
        <v>630761</v>
      </c>
      <c r="O25" s="17">
        <v>10127</v>
      </c>
      <c r="P25" s="17">
        <v>24085</v>
      </c>
      <c r="Q25" s="210">
        <f>SUM(M25:P25)</f>
        <v>4664973</v>
      </c>
      <c r="R25" s="209">
        <f t="shared" ref="R25" si="96">IFERROR(H25+M25,"")</f>
        <v>4000000</v>
      </c>
      <c r="S25" s="17">
        <f t="shared" ref="S25" si="97">IFERROR(I25+N25,"")</f>
        <v>630761</v>
      </c>
      <c r="T25" s="17">
        <v>10567</v>
      </c>
      <c r="U25" s="17">
        <v>25412</v>
      </c>
      <c r="V25" s="221"/>
      <c r="W25" s="210">
        <f t="shared" ref="W25" si="98">SUM(R25:V25)</f>
        <v>4666740</v>
      </c>
      <c r="X25" s="208">
        <v>44835</v>
      </c>
      <c r="Y25" s="211"/>
      <c r="AA25" s="3"/>
      <c r="AB25" s="3"/>
      <c r="AC25" s="3"/>
      <c r="AD25" s="3"/>
      <c r="AE25" s="3"/>
      <c r="AF25" s="3"/>
      <c r="AG25" s="3"/>
      <c r="AH25" s="3"/>
      <c r="AI25" s="3"/>
      <c r="AJ25" s="3"/>
      <c r="AK25" s="3"/>
      <c r="AL25" s="3"/>
      <c r="AM25" s="3"/>
      <c r="AN25" s="3"/>
      <c r="AO25" s="3"/>
      <c r="AP25" s="3"/>
      <c r="AQ25" s="3"/>
      <c r="AR25" s="3">
        <v>1</v>
      </c>
      <c r="AS25" s="3"/>
      <c r="AT25" s="3"/>
      <c r="AU25" s="3"/>
      <c r="AV25" s="212">
        <f t="shared" si="6"/>
        <v>1</v>
      </c>
      <c r="AX25" s="21">
        <f t="shared" ref="AX25" si="99">AA25*$W25</f>
        <v>0</v>
      </c>
      <c r="AY25" s="21">
        <f t="shared" ref="AY25" si="100">AB25*$W25</f>
        <v>0</v>
      </c>
      <c r="AZ25" s="21">
        <f t="shared" ref="AZ25" si="101">AC25*$W25</f>
        <v>0</v>
      </c>
      <c r="BA25" s="21">
        <f t="shared" ref="BA25" si="102">AD25*$W25</f>
        <v>0</v>
      </c>
      <c r="BB25" s="21">
        <f t="shared" ref="BB25" si="103">AE25*$W25</f>
        <v>0</v>
      </c>
      <c r="BC25" s="21">
        <f t="shared" ref="BC25" si="104">AF25*$W25</f>
        <v>0</v>
      </c>
      <c r="BD25" s="21">
        <f t="shared" ref="BD25" si="105">AG25*$W25</f>
        <v>0</v>
      </c>
      <c r="BE25" s="21">
        <f t="shared" ref="BE25" si="106">AH25*$W25</f>
        <v>0</v>
      </c>
      <c r="BF25" s="21">
        <f t="shared" ref="BF25" si="107">AI25*$W25</f>
        <v>0</v>
      </c>
      <c r="BG25" s="21">
        <f t="shared" ref="BG25" si="108">AJ25*$W25</f>
        <v>0</v>
      </c>
      <c r="BH25" s="21">
        <f t="shared" ref="BH25" si="109">AK25*$W25</f>
        <v>0</v>
      </c>
      <c r="BI25" s="21">
        <f t="shared" ref="BI25" si="110">AL25*$W25</f>
        <v>0</v>
      </c>
      <c r="BJ25" s="21">
        <f t="shared" ref="BJ25" si="111">AM25*$W25</f>
        <v>0</v>
      </c>
      <c r="BK25" s="21">
        <f t="shared" ref="BK25" si="112">AN25*$W25</f>
        <v>0</v>
      </c>
      <c r="BL25" s="21">
        <f t="shared" ref="BL25" si="113">AO25*$W25</f>
        <v>0</v>
      </c>
      <c r="BM25" s="21">
        <f t="shared" ref="BM25" si="114">AP25*$W25</f>
        <v>0</v>
      </c>
      <c r="BN25" s="21">
        <f t="shared" ref="BN25" si="115">AQ25*$W25</f>
        <v>0</v>
      </c>
      <c r="BO25" s="21">
        <f>[2]Summary!$E$20</f>
        <v>6255225.25</v>
      </c>
      <c r="BP25" s="21">
        <f t="shared" ref="BP25" si="116">AS25*$W25</f>
        <v>0</v>
      </c>
      <c r="BQ25" s="21">
        <f t="shared" ref="BQ25" si="117">AT25*$W25</f>
        <v>0</v>
      </c>
      <c r="BR25" s="21">
        <f t="shared" ref="BR25" si="118">AU25*$W25</f>
        <v>0</v>
      </c>
      <c r="BS25" s="22">
        <f t="shared" si="25"/>
        <v>6255225.25</v>
      </c>
      <c r="BT25" s="213">
        <f t="shared" si="26"/>
        <v>1588485.25</v>
      </c>
      <c r="BU25" s="214"/>
      <c r="BV25" s="213"/>
      <c r="BW25" s="215">
        <f>'[1]Primary and Summary'!$D$105</f>
        <v>0.11529999999999996</v>
      </c>
      <c r="BX25" s="215">
        <f>'[1]Primary and Summary'!$D$105</f>
        <v>0.11529999999999996</v>
      </c>
      <c r="BY25" s="215">
        <f>'[1]Primary and Summary'!$D$111</f>
        <v>0.10809999999999997</v>
      </c>
      <c r="BZ25" s="215">
        <f>'[1]Primary and Summary'!$D$111</f>
        <v>0.10809999999999997</v>
      </c>
      <c r="CA25" s="215">
        <f>'[1]Primary and Summary'!$D$111</f>
        <v>0.10809999999999997</v>
      </c>
      <c r="CB25" s="215">
        <f>'[1]Primary and Summary'!$D$111</f>
        <v>0.10809999999999997</v>
      </c>
      <c r="CC25" s="215">
        <f>'[1]Primary and Summary'!$D$111</f>
        <v>0.10809999999999997</v>
      </c>
      <c r="CD25" s="215">
        <f>'[1]Primary and Summary'!$D$111</f>
        <v>0.10809999999999997</v>
      </c>
      <c r="CE25" s="215">
        <f>'[1]Primary and Summary'!$D$111</f>
        <v>0.10809999999999997</v>
      </c>
      <c r="CF25" s="215">
        <f>'[1]Primary and Summary'!$D$111</f>
        <v>0.10809999999999997</v>
      </c>
      <c r="CG25" s="215">
        <f>'[1]Primary and Summary'!$D$111</f>
        <v>0.10809999999999997</v>
      </c>
      <c r="CH25" s="215">
        <f>'[1]Primary and Summary'!$D$111</f>
        <v>0.10809999999999997</v>
      </c>
      <c r="CI25" s="215">
        <f>'[1]Primary and Summary'!$D$120</f>
        <v>1</v>
      </c>
      <c r="CJ25" s="215">
        <f>'[1]Primary and Summary'!$D$120</f>
        <v>1</v>
      </c>
      <c r="CK25" s="215">
        <f>'[1]Primary and Summary'!$D$120</f>
        <v>1</v>
      </c>
      <c r="CL25" s="215">
        <f>'[1]Primary and Summary'!$D$120</f>
        <v>1</v>
      </c>
      <c r="CM25" s="215">
        <f>'[1]Primary and Summary'!$D$120</f>
        <v>1</v>
      </c>
      <c r="CN25" s="215">
        <f>'[1]Primary and Summary'!$D$120</f>
        <v>1</v>
      </c>
      <c r="CO25" s="215">
        <f>'[1]Primary and Summary'!$D$105</f>
        <v>0.11529999999999996</v>
      </c>
      <c r="CP25" s="215">
        <f>'[1]Primary and Summary'!$D$105</f>
        <v>0.11529999999999996</v>
      </c>
      <c r="CQ25" s="215">
        <v>1</v>
      </c>
      <c r="CR25" s="22"/>
      <c r="CT25" s="21">
        <f t="shared" ref="CT25" si="119">BW25*AX25</f>
        <v>0</v>
      </c>
      <c r="CU25" s="21">
        <f t="shared" ref="CU25" si="120">BX25*AY25</f>
        <v>0</v>
      </c>
      <c r="CV25" s="21">
        <f t="shared" ref="CV25" si="121">BY25*AZ25</f>
        <v>0</v>
      </c>
      <c r="CW25" s="21">
        <f t="shared" ref="CW25" si="122">BZ25*BA25</f>
        <v>0</v>
      </c>
      <c r="CX25" s="21">
        <f t="shared" ref="CX25" si="123">CA25*BB25</f>
        <v>0</v>
      </c>
      <c r="CY25" s="21">
        <f t="shared" ref="CY25" si="124">CB25*BC25</f>
        <v>0</v>
      </c>
      <c r="CZ25" s="21">
        <f t="shared" ref="CZ25" si="125">CC25*BD25</f>
        <v>0</v>
      </c>
      <c r="DA25" s="21">
        <f t="shared" ref="DA25" si="126">CD25*BE25</f>
        <v>0</v>
      </c>
      <c r="DB25" s="21">
        <f t="shared" ref="DB25" si="127">CE25*BF25</f>
        <v>0</v>
      </c>
      <c r="DC25" s="21">
        <f t="shared" ref="DC25" si="128">CF25*BG25</f>
        <v>0</v>
      </c>
      <c r="DD25" s="21">
        <f t="shared" ref="DD25" si="129">CG25*BH25</f>
        <v>0</v>
      </c>
      <c r="DE25" s="21">
        <f t="shared" ref="DE25" si="130">CH25*BI25</f>
        <v>0</v>
      </c>
      <c r="DF25" s="21">
        <f t="shared" ref="DF25" si="131">CI25*BJ25</f>
        <v>0</v>
      </c>
      <c r="DG25" s="21">
        <f t="shared" ref="DG25" si="132">CJ25*BK25</f>
        <v>0</v>
      </c>
      <c r="DH25" s="21">
        <f t="shared" ref="DH25" si="133">CK25*BL25</f>
        <v>0</v>
      </c>
      <c r="DI25" s="21">
        <f t="shared" ref="DI25" si="134">CL25*BM25</f>
        <v>0</v>
      </c>
      <c r="DJ25" s="21">
        <f t="shared" ref="DJ25" si="135">CM25*BN25</f>
        <v>0</v>
      </c>
      <c r="DK25" s="21">
        <f t="shared" ref="DK25" si="136">CN25*BO25</f>
        <v>6255225.25</v>
      </c>
      <c r="DL25" s="21">
        <f t="shared" ref="DL25" si="137">CO25*BP25</f>
        <v>0</v>
      </c>
      <c r="DM25" s="21">
        <f t="shared" ref="DM25" si="138">CP25*BQ25</f>
        <v>0</v>
      </c>
      <c r="DN25" s="21">
        <f t="shared" ref="DN25" si="139">CQ25*BR25</f>
        <v>0</v>
      </c>
      <c r="DO25" s="22">
        <f t="shared" si="30"/>
        <v>6255225.25</v>
      </c>
      <c r="DQ25" s="100">
        <v>6.7799999999999999E-2</v>
      </c>
      <c r="DR25" s="99">
        <f t="shared" si="31"/>
        <v>0.1</v>
      </c>
      <c r="DS25" s="100">
        <v>1.4999999999999999E-2</v>
      </c>
      <c r="DT25" s="100">
        <v>1.4999999999999999E-2</v>
      </c>
      <c r="DU25" s="100">
        <v>2.06E-2</v>
      </c>
      <c r="DV25" s="100">
        <v>1.78E-2</v>
      </c>
      <c r="DW25" s="100">
        <v>2.2700000000000001E-2</v>
      </c>
      <c r="DX25" s="100">
        <v>2.1700000000000001E-2</v>
      </c>
      <c r="DY25" s="100">
        <v>4.3299999999999998E-2</v>
      </c>
      <c r="DZ25" s="100">
        <v>1.3100000000000001E-2</v>
      </c>
      <c r="EA25" s="100">
        <v>4.7000000000000002E-3</v>
      </c>
      <c r="EB25" s="100">
        <v>3.09E-2</v>
      </c>
      <c r="EC25" s="100">
        <v>1.8800000000000001E-2</v>
      </c>
      <c r="ED25" s="100">
        <v>1.4999999999999999E-2</v>
      </c>
      <c r="EE25" s="100">
        <v>2.5399999999999999E-2</v>
      </c>
      <c r="EF25" s="100">
        <v>2.3199999999999998E-2</v>
      </c>
      <c r="EG25" s="100">
        <v>2.18E-2</v>
      </c>
      <c r="EH25" s="100">
        <v>2.2700000000000001E-2</v>
      </c>
      <c r="EI25" s="100">
        <v>0.2</v>
      </c>
      <c r="EJ25" s="100">
        <v>6.6699999999999995E-2</v>
      </c>
      <c r="EK25" s="100">
        <v>3.0200000000000001E-2</v>
      </c>
      <c r="EN25" s="216">
        <f t="shared" si="32"/>
        <v>0</v>
      </c>
      <c r="EO25" s="216">
        <f t="shared" si="33"/>
        <v>0</v>
      </c>
      <c r="EP25" s="216">
        <f t="shared" si="34"/>
        <v>0</v>
      </c>
      <c r="EQ25" s="216">
        <f t="shared" si="35"/>
        <v>0</v>
      </c>
      <c r="ER25" s="216">
        <f t="shared" si="36"/>
        <v>0</v>
      </c>
      <c r="ES25" s="216">
        <f t="shared" si="37"/>
        <v>0</v>
      </c>
      <c r="ET25" s="216">
        <f t="shared" si="38"/>
        <v>0</v>
      </c>
      <c r="EU25" s="216">
        <f t="shared" si="39"/>
        <v>0</v>
      </c>
      <c r="EV25" s="216">
        <f t="shared" si="40"/>
        <v>0</v>
      </c>
      <c r="EW25" s="216">
        <f t="shared" si="41"/>
        <v>0</v>
      </c>
      <c r="EX25" s="216">
        <f t="shared" si="42"/>
        <v>0</v>
      </c>
      <c r="EY25" s="216">
        <f t="shared" si="43"/>
        <v>0</v>
      </c>
      <c r="EZ25" s="216">
        <f t="shared" si="44"/>
        <v>0</v>
      </c>
      <c r="FA25" s="216">
        <f t="shared" si="45"/>
        <v>0</v>
      </c>
      <c r="FB25" s="216">
        <f t="shared" si="46"/>
        <v>0</v>
      </c>
      <c r="FC25" s="216">
        <f t="shared" si="47"/>
        <v>0</v>
      </c>
      <c r="FD25" s="216">
        <f t="shared" si="48"/>
        <v>0</v>
      </c>
      <c r="FE25" s="216">
        <f t="shared" si="49"/>
        <v>141993.61317500001</v>
      </c>
      <c r="FF25" s="216">
        <f t="shared" si="50"/>
        <v>0</v>
      </c>
      <c r="FG25" s="216">
        <f t="shared" si="51"/>
        <v>0</v>
      </c>
      <c r="FH25" s="216">
        <f t="shared" si="52"/>
        <v>0</v>
      </c>
      <c r="FI25" s="216">
        <f t="shared" si="53"/>
        <v>141993.61317500001</v>
      </c>
      <c r="FJ25" s="216"/>
      <c r="FK25" s="216" t="str">
        <f t="shared" si="54"/>
        <v>Vancouver Retrofit Phase 2 (Vancouver Resource Center)</v>
      </c>
      <c r="FL25" s="224">
        <f>[2]Summary!$C$20</f>
        <v>44860</v>
      </c>
      <c r="FM25" s="217">
        <v>0.5</v>
      </c>
      <c r="FN25" s="217">
        <f t="shared" si="58"/>
        <v>6255225.25</v>
      </c>
      <c r="FO25" s="218">
        <f t="shared" si="55"/>
        <v>5916.4005489583333</v>
      </c>
      <c r="FP25" s="219">
        <f t="shared" si="56"/>
        <v>6249308.8494510418</v>
      </c>
      <c r="FQ25" s="216">
        <f t="shared" ref="FQ25" si="140">FO25/FM25*12</f>
        <v>141993.61317500001</v>
      </c>
      <c r="FS25" s="167" t="s">
        <v>472</v>
      </c>
      <c r="FT25" s="167"/>
      <c r="FU25" s="167"/>
      <c r="FV25" s="167"/>
      <c r="FW25" s="166">
        <f>148000/2</f>
        <v>74000</v>
      </c>
      <c r="FX25" s="165"/>
      <c r="FY25" s="166">
        <f>FW25*(1+'[3]KTW-3 p8 - Cost of Cap'!$C$28)</f>
        <v>77076.084120463231</v>
      </c>
      <c r="FZ25" s="117"/>
      <c r="GA25" s="119">
        <f>FY25</f>
        <v>77076.084120463231</v>
      </c>
      <c r="GB25" s="119"/>
      <c r="GC25" s="119">
        <f t="shared" si="94"/>
        <v>77076.084120463231</v>
      </c>
    </row>
    <row r="26" spans="1:195" s="133" customFormat="1" outlineLevel="1" x14ac:dyDescent="0.25">
      <c r="B26" s="138"/>
      <c r="D26" s="130"/>
      <c r="G26" s="134"/>
      <c r="H26" s="141" t="str">
        <f>IFERROR(VLOOKUP($E26,'Actuals (BI Report)'!$A$2:$H$35,4,FALSE),"")</f>
        <v/>
      </c>
      <c r="I26" s="142" t="str">
        <f>IFERROR(VLOOKUP($E26,'Actuals (BI Report)'!$A$2:$H$35,7,FALSE),"")</f>
        <v/>
      </c>
      <c r="J26" s="142" t="str">
        <f>IFERROR(VLOOKUP($E26,'Actuals (BI Report)'!$A$2:$H$35,5,FALSE),"")</f>
        <v/>
      </c>
      <c r="K26" s="142" t="str">
        <f>IFERROR(VLOOKUP($E26,'Actuals (BI Report)'!$A$2:$H$35,6,FALSE),"")</f>
        <v/>
      </c>
      <c r="L26" s="143"/>
      <c r="M26" s="141"/>
      <c r="N26" s="142"/>
      <c r="O26" s="142"/>
      <c r="P26" s="142"/>
      <c r="Q26" s="143"/>
      <c r="R26" s="141" t="str">
        <f t="shared" si="1"/>
        <v/>
      </c>
      <c r="S26" s="142" t="str">
        <f t="shared" si="2"/>
        <v/>
      </c>
      <c r="T26" s="142" t="str">
        <f t="shared" si="3"/>
        <v/>
      </c>
      <c r="U26" s="142" t="str">
        <f t="shared" si="4"/>
        <v/>
      </c>
      <c r="V26" s="142"/>
      <c r="W26" s="143"/>
      <c r="X26" s="134"/>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44"/>
      <c r="BS26" s="131"/>
      <c r="BT26" s="136"/>
      <c r="BU26" s="137"/>
      <c r="BV26" s="136"/>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31"/>
      <c r="DO26" s="131"/>
      <c r="DQ26" s="146"/>
      <c r="DR26" s="147"/>
      <c r="DS26" s="146"/>
      <c r="DT26" s="146"/>
      <c r="DU26" s="146"/>
      <c r="DV26" s="146"/>
      <c r="DW26" s="146"/>
      <c r="DX26" s="146"/>
      <c r="DY26" s="146"/>
      <c r="DZ26" s="146"/>
      <c r="EA26" s="146"/>
      <c r="EB26" s="146"/>
      <c r="EC26" s="146"/>
      <c r="ED26" s="146"/>
      <c r="EE26" s="146"/>
      <c r="EF26" s="146"/>
      <c r="EG26" s="146"/>
      <c r="EH26" s="146"/>
      <c r="EI26" s="146"/>
      <c r="EJ26" s="146"/>
      <c r="EK26" s="146"/>
      <c r="EN26" s="148">
        <f t="shared" si="32"/>
        <v>0</v>
      </c>
      <c r="EO26" s="148">
        <f t="shared" si="33"/>
        <v>0</v>
      </c>
      <c r="EP26" s="148">
        <f t="shared" si="34"/>
        <v>0</v>
      </c>
      <c r="EQ26" s="148">
        <f t="shared" si="35"/>
        <v>0</v>
      </c>
      <c r="ER26" s="148">
        <f t="shared" si="36"/>
        <v>0</v>
      </c>
      <c r="ES26" s="148">
        <f t="shared" si="37"/>
        <v>0</v>
      </c>
      <c r="ET26" s="148">
        <f t="shared" si="38"/>
        <v>0</v>
      </c>
      <c r="EU26" s="148">
        <f t="shared" si="39"/>
        <v>0</v>
      </c>
      <c r="EV26" s="148">
        <f t="shared" si="40"/>
        <v>0</v>
      </c>
      <c r="EW26" s="148">
        <f t="shared" si="41"/>
        <v>0</v>
      </c>
      <c r="EX26" s="148">
        <f t="shared" si="42"/>
        <v>0</v>
      </c>
      <c r="EY26" s="148">
        <f t="shared" si="43"/>
        <v>0</v>
      </c>
      <c r="EZ26" s="148">
        <f t="shared" si="44"/>
        <v>0</v>
      </c>
      <c r="FA26" s="148">
        <f t="shared" si="45"/>
        <v>0</v>
      </c>
      <c r="FB26" s="148">
        <f t="shared" si="46"/>
        <v>0</v>
      </c>
      <c r="FC26" s="148">
        <f t="shared" si="47"/>
        <v>0</v>
      </c>
      <c r="FD26" s="148">
        <f t="shared" si="48"/>
        <v>0</v>
      </c>
      <c r="FE26" s="148">
        <f t="shared" si="49"/>
        <v>0</v>
      </c>
      <c r="FF26" s="148">
        <f t="shared" si="50"/>
        <v>0</v>
      </c>
      <c r="FG26" s="148">
        <f t="shared" si="51"/>
        <v>0</v>
      </c>
      <c r="FH26" s="148">
        <f t="shared" si="52"/>
        <v>0</v>
      </c>
      <c r="FI26" s="148">
        <f t="shared" si="53"/>
        <v>0</v>
      </c>
      <c r="FJ26" s="148"/>
      <c r="FK26" s="148"/>
      <c r="FL26" s="164"/>
      <c r="FM26" s="128"/>
      <c r="FN26" s="217"/>
      <c r="FO26" s="149"/>
      <c r="FP26" s="150"/>
      <c r="FQ26" s="216"/>
      <c r="FS26" s="117"/>
      <c r="FT26" s="117"/>
      <c r="FU26" s="117"/>
      <c r="FV26" s="117"/>
      <c r="FW26" s="117"/>
      <c r="FX26" s="117"/>
      <c r="FY26" s="117"/>
      <c r="FZ26" s="152"/>
      <c r="GA26" s="152"/>
      <c r="GB26" s="152"/>
      <c r="GC26" s="152"/>
    </row>
    <row r="27" spans="1:195" s="133" customFormat="1" ht="15.75" thickBot="1" x14ac:dyDescent="0.3">
      <c r="B27" s="138"/>
      <c r="C27" s="158" t="s">
        <v>29</v>
      </c>
      <c r="D27" s="158" t="s">
        <v>30</v>
      </c>
      <c r="E27" s="158" t="s">
        <v>36</v>
      </c>
      <c r="F27" s="158" t="s">
        <v>294</v>
      </c>
      <c r="G27" s="134"/>
      <c r="H27" s="141"/>
      <c r="I27" s="142"/>
      <c r="J27" s="142"/>
      <c r="K27" s="142"/>
      <c r="L27" s="143"/>
      <c r="M27" s="141"/>
      <c r="N27" s="142"/>
      <c r="O27" s="142"/>
      <c r="P27" s="142"/>
      <c r="Q27" s="143"/>
      <c r="R27" s="141"/>
      <c r="S27" s="142"/>
      <c r="T27" s="142"/>
      <c r="U27" s="142"/>
      <c r="V27" s="142"/>
      <c r="W27" s="143"/>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44"/>
      <c r="BS27" s="131"/>
      <c r="BT27" s="136"/>
      <c r="BU27" s="137"/>
      <c r="BV27" s="136"/>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31"/>
      <c r="DO27" s="131"/>
      <c r="DQ27" s="146"/>
      <c r="DR27" s="147"/>
      <c r="DS27" s="146"/>
      <c r="DT27" s="146"/>
      <c r="DU27" s="146"/>
      <c r="DV27" s="146"/>
      <c r="DW27" s="146"/>
      <c r="DX27" s="146"/>
      <c r="DY27" s="146"/>
      <c r="DZ27" s="146"/>
      <c r="EA27" s="146"/>
      <c r="EB27" s="146"/>
      <c r="EC27" s="146"/>
      <c r="ED27" s="146"/>
      <c r="EE27" s="146"/>
      <c r="EF27" s="146"/>
      <c r="EG27" s="146"/>
      <c r="EH27" s="146"/>
      <c r="EI27" s="146"/>
      <c r="EJ27" s="146"/>
      <c r="EK27" s="146"/>
      <c r="EN27" s="148">
        <f t="shared" si="32"/>
        <v>0</v>
      </c>
      <c r="EO27" s="148">
        <f t="shared" si="33"/>
        <v>0</v>
      </c>
      <c r="EP27" s="148">
        <f t="shared" si="34"/>
        <v>0</v>
      </c>
      <c r="EQ27" s="148">
        <f t="shared" si="35"/>
        <v>0</v>
      </c>
      <c r="ER27" s="148">
        <f t="shared" si="36"/>
        <v>0</v>
      </c>
      <c r="ES27" s="148">
        <f t="shared" si="37"/>
        <v>0</v>
      </c>
      <c r="ET27" s="148">
        <f t="shared" si="38"/>
        <v>0</v>
      </c>
      <c r="EU27" s="148">
        <f t="shared" si="39"/>
        <v>0</v>
      </c>
      <c r="EV27" s="148">
        <f t="shared" si="40"/>
        <v>0</v>
      </c>
      <c r="EW27" s="148">
        <f t="shared" si="41"/>
        <v>0</v>
      </c>
      <c r="EX27" s="148">
        <f t="shared" si="42"/>
        <v>0</v>
      </c>
      <c r="EY27" s="148">
        <f t="shared" si="43"/>
        <v>0</v>
      </c>
      <c r="EZ27" s="148">
        <f t="shared" si="44"/>
        <v>0</v>
      </c>
      <c r="FA27" s="148">
        <f t="shared" si="45"/>
        <v>0</v>
      </c>
      <c r="FB27" s="148">
        <f t="shared" si="46"/>
        <v>0</v>
      </c>
      <c r="FC27" s="148">
        <f t="shared" si="47"/>
        <v>0</v>
      </c>
      <c r="FD27" s="148">
        <f t="shared" si="48"/>
        <v>0</v>
      </c>
      <c r="FE27" s="148">
        <f t="shared" si="49"/>
        <v>0</v>
      </c>
      <c r="FF27" s="148">
        <f t="shared" si="50"/>
        <v>0</v>
      </c>
      <c r="FG27" s="148">
        <f t="shared" si="51"/>
        <v>0</v>
      </c>
      <c r="FH27" s="148">
        <f t="shared" si="52"/>
        <v>0</v>
      </c>
      <c r="FI27" s="148">
        <f t="shared" si="53"/>
        <v>0</v>
      </c>
      <c r="FJ27" s="148"/>
      <c r="FK27" s="148"/>
      <c r="FL27" s="164"/>
      <c r="FM27" s="128"/>
      <c r="FN27" s="217"/>
      <c r="FO27" s="149"/>
      <c r="FP27" s="150"/>
      <c r="FQ27" s="216"/>
      <c r="FS27" s="118" t="s">
        <v>467</v>
      </c>
      <c r="FT27" s="118"/>
      <c r="FU27" s="118"/>
      <c r="FV27" s="172"/>
      <c r="FW27" s="173">
        <f>SUM(FW10:FW16)+FW21+FW24+FW25</f>
        <v>1573067.3271413532</v>
      </c>
      <c r="FX27" s="173"/>
      <c r="FY27" s="173">
        <f t="shared" ref="FY27" si="141">SUM(FY10:FY16)+FY21+FY24+FY25</f>
        <v>3928457.726951113</v>
      </c>
      <c r="FZ27" s="152"/>
      <c r="GA27" s="159">
        <f>SUM(GA10:GA16)+GA17+GA24+GA25</f>
        <v>3432656.726951113</v>
      </c>
      <c r="GB27" s="152"/>
      <c r="GC27" s="159">
        <f>SUM(GC10:GC16)+GC17+GC24+GC25</f>
        <v>3617370.724374895</v>
      </c>
    </row>
    <row r="28" spans="1:195" ht="16.5" thickTop="1" thickBot="1" x14ac:dyDescent="0.3">
      <c r="B28" s="183" t="s">
        <v>301</v>
      </c>
      <c r="C28" s="16">
        <v>38</v>
      </c>
      <c r="D28" s="3">
        <v>0.12</v>
      </c>
      <c r="E28" s="228">
        <v>202168</v>
      </c>
      <c r="F28" s="16" t="s">
        <v>133</v>
      </c>
      <c r="G28" s="208">
        <v>44166</v>
      </c>
      <c r="H28" s="209">
        <f>IFERROR(VLOOKUP($E28,'Actuals (BI Report)'!$A$2:$H$35,4,FALSE),"")</f>
        <v>1630649.7900000003</v>
      </c>
      <c r="I28" s="17">
        <f>IFERROR(VLOOKUP($E28,'Actuals (BI Report)'!$A$2:$H$35,7,FALSE),"")</f>
        <v>142156.65</v>
      </c>
      <c r="J28" s="17">
        <f>IFERROR(VLOOKUP($E28,'Actuals (BI Report)'!$A$2:$H$35,5,FALSE),"")</f>
        <v>8571.6299999999992</v>
      </c>
      <c r="K28" s="17">
        <f>IFERROR(VLOOKUP($E28,'Actuals (BI Report)'!$A$2:$H$35,6,FALSE),"")</f>
        <v>0</v>
      </c>
      <c r="L28" s="210">
        <f t="shared" ref="L28:L33" si="142">SUM(H28:K28)</f>
        <v>1781378.07</v>
      </c>
      <c r="M28" s="209">
        <v>173198</v>
      </c>
      <c r="N28" s="17">
        <v>10689</v>
      </c>
      <c r="O28" s="17">
        <v>143</v>
      </c>
      <c r="P28" s="17">
        <v>274</v>
      </c>
      <c r="Q28" s="210">
        <f t="shared" si="57"/>
        <v>184304</v>
      </c>
      <c r="R28" s="209">
        <f t="shared" si="1"/>
        <v>1803847.7900000003</v>
      </c>
      <c r="S28" s="17">
        <f t="shared" si="2"/>
        <v>152845.65</v>
      </c>
      <c r="T28" s="17">
        <f t="shared" si="3"/>
        <v>8714.6299999999992</v>
      </c>
      <c r="U28" s="17">
        <f t="shared" si="4"/>
        <v>274</v>
      </c>
      <c r="V28" s="221"/>
      <c r="W28" s="210">
        <f>SUM(R28:V28)</f>
        <v>1965682.07</v>
      </c>
      <c r="X28" s="208">
        <v>44166</v>
      </c>
      <c r="Y28" s="211"/>
      <c r="AA28" s="3">
        <v>1</v>
      </c>
      <c r="AB28" s="3"/>
      <c r="AC28" s="3"/>
      <c r="AD28" s="3"/>
      <c r="AE28" s="3"/>
      <c r="AF28" s="3"/>
      <c r="AG28" s="3"/>
      <c r="AH28" s="3"/>
      <c r="AI28" s="3"/>
      <c r="AJ28" s="3"/>
      <c r="AK28" s="3"/>
      <c r="AL28" s="3"/>
      <c r="AM28" s="3"/>
      <c r="AN28" s="3"/>
      <c r="AO28" s="3"/>
      <c r="AP28" s="3"/>
      <c r="AQ28" s="3"/>
      <c r="AR28" s="3"/>
      <c r="AS28" s="3"/>
      <c r="AT28" s="3"/>
      <c r="AU28" s="3"/>
      <c r="AV28" s="212">
        <f t="shared" si="6"/>
        <v>1</v>
      </c>
      <c r="AX28" s="21">
        <f>[2]Summary!$E$22*AY49</f>
        <v>2282605.1200089925</v>
      </c>
      <c r="AY28" s="21">
        <f t="shared" ref="AY28:AY35" si="143">AB28*$W28</f>
        <v>0</v>
      </c>
      <c r="AZ28" s="21">
        <f t="shared" ref="AZ28:AZ35" si="144">AC28*$W28</f>
        <v>0</v>
      </c>
      <c r="BA28" s="21">
        <f t="shared" ref="BA28:BA35" si="145">AD28*$W28</f>
        <v>0</v>
      </c>
      <c r="BB28" s="21">
        <f t="shared" ref="BB28:BB35" si="146">AE28*$W28</f>
        <v>0</v>
      </c>
      <c r="BC28" s="21">
        <f t="shared" ref="BC28:BC35" si="147">AF28*$W28</f>
        <v>0</v>
      </c>
      <c r="BD28" s="21">
        <f t="shared" ref="BD28:BD35" si="148">AG28*$W28</f>
        <v>0</v>
      </c>
      <c r="BE28" s="21">
        <f t="shared" ref="BE28:BE35" si="149">AH28*$W28</f>
        <v>0</v>
      </c>
      <c r="BF28" s="21">
        <f t="shared" ref="BF28:BF35" si="150">AI28*$W28</f>
        <v>0</v>
      </c>
      <c r="BG28" s="21">
        <f t="shared" ref="BG28:BG35" si="151">AJ28*$W28</f>
        <v>0</v>
      </c>
      <c r="BH28" s="21">
        <f t="shared" ref="BH28:BH35" si="152">AK28*$W28</f>
        <v>0</v>
      </c>
      <c r="BI28" s="21">
        <f t="shared" ref="BI28:BI35" si="153">AL28*$W28</f>
        <v>0</v>
      </c>
      <c r="BJ28" s="21">
        <f t="shared" ref="BJ28:BJ35" si="154">AM28*$W28</f>
        <v>0</v>
      </c>
      <c r="BK28" s="21">
        <f t="shared" ref="BK28:BK35" si="155">AN28*$W28</f>
        <v>0</v>
      </c>
      <c r="BL28" s="21">
        <f t="shared" ref="BL28:BL35" si="156">AO28*$W28</f>
        <v>0</v>
      </c>
      <c r="BM28" s="21">
        <f t="shared" ref="BM28:BM35" si="157">AP28*$W28</f>
        <v>0</v>
      </c>
      <c r="BN28" s="21">
        <f t="shared" ref="BN28:BN35" si="158">AQ28*$W28</f>
        <v>0</v>
      </c>
      <c r="BO28" s="21">
        <f t="shared" ref="BO28:BO35" si="159">AR28*$W28</f>
        <v>0</v>
      </c>
      <c r="BP28" s="21">
        <f t="shared" ref="BP28:BP34" si="160">AS28*$W28</f>
        <v>0</v>
      </c>
      <c r="BQ28" s="21">
        <f t="shared" ref="BQ28:BQ35" si="161">AT28*$W28</f>
        <v>0</v>
      </c>
      <c r="BR28" s="21">
        <f t="shared" ref="BR28:BR35" si="162">AU28*$W28</f>
        <v>0</v>
      </c>
      <c r="BS28" s="22">
        <f t="shared" si="25"/>
        <v>2282605.1200089925</v>
      </c>
      <c r="BT28" s="213">
        <f t="shared" si="26"/>
        <v>316923.05000899243</v>
      </c>
      <c r="BU28" s="214"/>
      <c r="BV28" s="213"/>
      <c r="BW28" s="215">
        <f>'[1]Primary and Summary'!$D$105</f>
        <v>0.11529999999999996</v>
      </c>
      <c r="BX28" s="215">
        <f>'[1]Primary and Summary'!$D$105</f>
        <v>0.11529999999999996</v>
      </c>
      <c r="BY28" s="215">
        <f>'[1]Primary and Summary'!$D$111</f>
        <v>0.10809999999999997</v>
      </c>
      <c r="BZ28" s="215">
        <f>'[1]Primary and Summary'!$D$111</f>
        <v>0.10809999999999997</v>
      </c>
      <c r="CA28" s="215">
        <f>'[1]Primary and Summary'!$D$111</f>
        <v>0.10809999999999997</v>
      </c>
      <c r="CB28" s="215">
        <f>'[1]Primary and Summary'!$D$111</f>
        <v>0.10809999999999997</v>
      </c>
      <c r="CC28" s="215">
        <f>'[1]Primary and Summary'!$D$111</f>
        <v>0.10809999999999997</v>
      </c>
      <c r="CD28" s="215">
        <f>'[1]Primary and Summary'!$D$111</f>
        <v>0.10809999999999997</v>
      </c>
      <c r="CE28" s="215">
        <f>'[1]Primary and Summary'!$D$111</f>
        <v>0.10809999999999997</v>
      </c>
      <c r="CF28" s="215">
        <f>'[1]Primary and Summary'!$D$111</f>
        <v>0.10809999999999997</v>
      </c>
      <c r="CG28" s="215">
        <f>'[1]Primary and Summary'!$D$111</f>
        <v>0.10809999999999997</v>
      </c>
      <c r="CH28" s="215">
        <f>'[1]Primary and Summary'!$D$111</f>
        <v>0.10809999999999997</v>
      </c>
      <c r="CI28" s="215">
        <f>'[1]Primary and Summary'!$D$120</f>
        <v>1</v>
      </c>
      <c r="CJ28" s="215">
        <f>'[1]Primary and Summary'!$D$120</f>
        <v>1</v>
      </c>
      <c r="CK28" s="215">
        <f>'[1]Primary and Summary'!$D$120</f>
        <v>1</v>
      </c>
      <c r="CL28" s="215">
        <f>'[1]Primary and Summary'!$D$120</f>
        <v>1</v>
      </c>
      <c r="CM28" s="215">
        <f>'[1]Primary and Summary'!$D$120</f>
        <v>1</v>
      </c>
      <c r="CN28" s="215">
        <f>'[1]Primary and Summary'!$D$120</f>
        <v>1</v>
      </c>
      <c r="CO28" s="215">
        <f>'[1]Primary and Summary'!$D$105</f>
        <v>0.11529999999999996</v>
      </c>
      <c r="CP28" s="215">
        <f>'[1]Primary and Summary'!$D$105</f>
        <v>0.11529999999999996</v>
      </c>
      <c r="CQ28" s="215">
        <v>1</v>
      </c>
      <c r="CR28" s="22"/>
      <c r="CT28" s="21">
        <f t="shared" ref="CT28:CT34" si="163">BW28*AX28</f>
        <v>263184.37033703673</v>
      </c>
      <c r="CU28" s="21">
        <f t="shared" ref="CU28:CU35" si="164">BX28*AY28</f>
        <v>0</v>
      </c>
      <c r="CV28" s="21">
        <f t="shared" ref="CV28:CV35" si="165">BY28*AZ28</f>
        <v>0</v>
      </c>
      <c r="CW28" s="21">
        <f t="shared" ref="CW28:CW35" si="166">BZ28*BA28</f>
        <v>0</v>
      </c>
      <c r="CX28" s="21">
        <f t="shared" ref="CX28:CX35" si="167">CA28*BB28</f>
        <v>0</v>
      </c>
      <c r="CY28" s="21">
        <f t="shared" ref="CY28:CY35" si="168">CB28*BC28</f>
        <v>0</v>
      </c>
      <c r="CZ28" s="21">
        <f t="shared" ref="CZ28:CZ35" si="169">CC28*BD28</f>
        <v>0</v>
      </c>
      <c r="DA28" s="21">
        <f t="shared" ref="DA28:DA35" si="170">CD28*BE28</f>
        <v>0</v>
      </c>
      <c r="DB28" s="21">
        <f t="shared" ref="DB28:DB35" si="171">CE28*BF28</f>
        <v>0</v>
      </c>
      <c r="DC28" s="21">
        <f t="shared" ref="DC28:DC35" si="172">CF28*BG28</f>
        <v>0</v>
      </c>
      <c r="DD28" s="21">
        <f t="shared" ref="DD28:DD35" si="173">CG28*BH28</f>
        <v>0</v>
      </c>
      <c r="DE28" s="21">
        <f t="shared" ref="DE28:DE35" si="174">CH28*BI28</f>
        <v>0</v>
      </c>
      <c r="DF28" s="21">
        <f t="shared" ref="DF28:DF35" si="175">CI28*BJ28</f>
        <v>0</v>
      </c>
      <c r="DG28" s="21">
        <f t="shared" ref="DG28:DG35" si="176">CJ28*BK28</f>
        <v>0</v>
      </c>
      <c r="DH28" s="21">
        <f t="shared" ref="DH28:DH35" si="177">CK28*BL28</f>
        <v>0</v>
      </c>
      <c r="DI28" s="21">
        <f t="shared" ref="DI28:DI35" si="178">CL28*BM28</f>
        <v>0</v>
      </c>
      <c r="DJ28" s="21">
        <f t="shared" ref="DJ28:DJ35" si="179">CM28*BN28</f>
        <v>0</v>
      </c>
      <c r="DK28" s="21">
        <f t="shared" ref="DK28:DK35" si="180">CN28*BO28</f>
        <v>0</v>
      </c>
      <c r="DL28" s="21">
        <f t="shared" ref="DL28:DL35" si="181">CO28*BP28</f>
        <v>0</v>
      </c>
      <c r="DM28" s="21">
        <f t="shared" ref="DM28:DM35" si="182">CP28*BQ28</f>
        <v>0</v>
      </c>
      <c r="DN28" s="21">
        <f t="shared" ref="DN28:DN35" si="183">CQ28*BR28</f>
        <v>0</v>
      </c>
      <c r="DO28" s="22">
        <f t="shared" si="30"/>
        <v>263184.37033703673</v>
      </c>
      <c r="DQ28" s="100">
        <v>6.7799999999999999E-2</v>
      </c>
      <c r="DR28" s="99">
        <v>0.1</v>
      </c>
      <c r="DS28" s="100">
        <v>1.4999999999999999E-2</v>
      </c>
      <c r="DT28" s="100">
        <v>1.4999999999999999E-2</v>
      </c>
      <c r="DU28" s="100">
        <v>2.06E-2</v>
      </c>
      <c r="DV28" s="100">
        <v>1.78E-2</v>
      </c>
      <c r="DW28" s="100">
        <v>2.2700000000000001E-2</v>
      </c>
      <c r="DX28" s="100">
        <v>2.1700000000000001E-2</v>
      </c>
      <c r="DY28" s="100">
        <v>4.3299999999999998E-2</v>
      </c>
      <c r="DZ28" s="100">
        <v>1.3100000000000001E-2</v>
      </c>
      <c r="EA28" s="100">
        <v>4.7000000000000002E-3</v>
      </c>
      <c r="EB28" s="100">
        <v>3.09E-2</v>
      </c>
      <c r="EC28" s="100">
        <v>1.8800000000000001E-2</v>
      </c>
      <c r="ED28" s="100">
        <v>1.4999999999999999E-2</v>
      </c>
      <c r="EE28" s="100">
        <v>2.5399999999999999E-2</v>
      </c>
      <c r="EF28" s="100">
        <v>2.3199999999999998E-2</v>
      </c>
      <c r="EG28" s="100">
        <v>2.18E-2</v>
      </c>
      <c r="EH28" s="100">
        <v>2.2700000000000001E-2</v>
      </c>
      <c r="EI28" s="100">
        <v>0.2</v>
      </c>
      <c r="EJ28" s="100">
        <v>6.6699999999999995E-2</v>
      </c>
      <c r="EK28" s="100">
        <v>3.0200000000000001E-2</v>
      </c>
      <c r="EN28" s="216">
        <f t="shared" si="32"/>
        <v>17843.900308851091</v>
      </c>
      <c r="EO28" s="216">
        <f t="shared" si="33"/>
        <v>0</v>
      </c>
      <c r="EP28" s="216">
        <f t="shared" si="34"/>
        <v>0</v>
      </c>
      <c r="EQ28" s="216">
        <f t="shared" si="35"/>
        <v>0</v>
      </c>
      <c r="ER28" s="216">
        <f t="shared" si="36"/>
        <v>0</v>
      </c>
      <c r="ES28" s="216">
        <f t="shared" si="37"/>
        <v>0</v>
      </c>
      <c r="ET28" s="216">
        <f t="shared" si="38"/>
        <v>0</v>
      </c>
      <c r="EU28" s="216">
        <f t="shared" si="39"/>
        <v>0</v>
      </c>
      <c r="EV28" s="216">
        <f t="shared" si="40"/>
        <v>0</v>
      </c>
      <c r="EW28" s="216">
        <f t="shared" si="41"/>
        <v>0</v>
      </c>
      <c r="EX28" s="216">
        <f t="shared" si="42"/>
        <v>0</v>
      </c>
      <c r="EY28" s="216">
        <f t="shared" si="43"/>
        <v>0</v>
      </c>
      <c r="EZ28" s="216">
        <f t="shared" si="44"/>
        <v>0</v>
      </c>
      <c r="FA28" s="216">
        <f t="shared" si="45"/>
        <v>0</v>
      </c>
      <c r="FB28" s="216">
        <f t="shared" si="46"/>
        <v>0</v>
      </c>
      <c r="FC28" s="216">
        <f t="shared" si="47"/>
        <v>0</v>
      </c>
      <c r="FD28" s="216">
        <f t="shared" si="48"/>
        <v>0</v>
      </c>
      <c r="FE28" s="216">
        <f t="shared" si="49"/>
        <v>0</v>
      </c>
      <c r="FF28" s="216">
        <f t="shared" si="50"/>
        <v>0</v>
      </c>
      <c r="FG28" s="216">
        <f t="shared" si="51"/>
        <v>0</v>
      </c>
      <c r="FH28" s="216">
        <f t="shared" si="52"/>
        <v>0</v>
      </c>
      <c r="FI28" s="216">
        <f t="shared" si="53"/>
        <v>17843.900308851091</v>
      </c>
      <c r="FJ28" s="216"/>
      <c r="FK28" s="216" t="str">
        <f t="shared" si="54"/>
        <v>Horizon 1 - Pre-planning scope validation</v>
      </c>
      <c r="FL28" s="224">
        <f>[2]Summary!$C$22</f>
        <v>44833</v>
      </c>
      <c r="FM28" s="217">
        <v>1.5</v>
      </c>
      <c r="FN28" s="217">
        <f t="shared" si="58"/>
        <v>263184.37033703673</v>
      </c>
      <c r="FO28" s="218">
        <f t="shared" si="55"/>
        <v>2230.4875386063864</v>
      </c>
      <c r="FP28" s="219">
        <f t="shared" si="56"/>
        <v>260953.88279843034</v>
      </c>
      <c r="FQ28" s="216">
        <f t="shared" ref="FQ28:FQ35" si="184">FO28/FM28*12</f>
        <v>17843.900308851091</v>
      </c>
      <c r="FS28" s="127" t="s">
        <v>462</v>
      </c>
      <c r="FT28" s="127"/>
      <c r="FU28" s="127"/>
      <c r="FV28" s="117"/>
      <c r="FW28" s="117"/>
      <c r="FX28" s="117"/>
      <c r="FY28" s="120">
        <v>3000000</v>
      </c>
      <c r="FZ28" s="124"/>
      <c r="GA28" s="229">
        <v>3000000</v>
      </c>
      <c r="GB28" s="117"/>
      <c r="GC28" s="229">
        <v>3000000</v>
      </c>
    </row>
    <row r="29" spans="1:195" ht="16.5" thickTop="1" thickBot="1" x14ac:dyDescent="0.3">
      <c r="B29" s="183" t="s">
        <v>301</v>
      </c>
      <c r="C29" s="16">
        <v>38</v>
      </c>
      <c r="D29" s="3">
        <v>0.12</v>
      </c>
      <c r="E29" s="228" t="s">
        <v>131</v>
      </c>
      <c r="F29" s="16" t="s">
        <v>171</v>
      </c>
      <c r="G29" s="208">
        <v>44489</v>
      </c>
      <c r="H29" s="209">
        <v>0</v>
      </c>
      <c r="I29" s="17">
        <v>0</v>
      </c>
      <c r="J29" s="17">
        <v>0</v>
      </c>
      <c r="K29" s="17">
        <v>0</v>
      </c>
      <c r="L29" s="210">
        <f>SUM(H29:K29)</f>
        <v>0</v>
      </c>
      <c r="M29" s="209">
        <f>'Accounting Alignment'!M37</f>
        <v>267700</v>
      </c>
      <c r="N29" s="17">
        <v>18404</v>
      </c>
      <c r="O29" s="17">
        <v>766</v>
      </c>
      <c r="P29" s="17">
        <v>1855</v>
      </c>
      <c r="Q29" s="210">
        <f>SUM(M29:P29)</f>
        <v>288725</v>
      </c>
      <c r="R29" s="209">
        <f t="shared" ref="R29:R35" si="185">IFERROR(H29+M29,"")</f>
        <v>267700</v>
      </c>
      <c r="S29" s="17">
        <f t="shared" ref="S29" si="186">IFERROR(I29+N29,"")</f>
        <v>18404</v>
      </c>
      <c r="T29" s="17">
        <f t="shared" ref="T29" si="187">IFERROR(J29+O29,"")</f>
        <v>766</v>
      </c>
      <c r="U29" s="17">
        <f t="shared" ref="U29" si="188">IFERROR(K29+P29,"")</f>
        <v>1855</v>
      </c>
      <c r="V29" s="221"/>
      <c r="W29" s="210">
        <f>SUM(R29:V29)</f>
        <v>288725</v>
      </c>
      <c r="X29" s="208"/>
      <c r="Y29" s="211"/>
      <c r="AA29" s="3">
        <v>1</v>
      </c>
      <c r="AB29" s="3"/>
      <c r="AC29" s="3"/>
      <c r="AD29" s="3"/>
      <c r="AE29" s="3"/>
      <c r="AF29" s="3"/>
      <c r="AG29" s="3"/>
      <c r="AH29" s="3"/>
      <c r="AI29" s="3"/>
      <c r="AJ29" s="3"/>
      <c r="AK29" s="3"/>
      <c r="AL29" s="3"/>
      <c r="AM29" s="3"/>
      <c r="AN29" s="3"/>
      <c r="AO29" s="3"/>
      <c r="AP29" s="3"/>
      <c r="AQ29" s="3"/>
      <c r="AR29" s="3"/>
      <c r="AS29" s="3"/>
      <c r="AT29" s="3"/>
      <c r="AU29" s="3"/>
      <c r="AV29" s="212">
        <f t="shared" si="6"/>
        <v>1</v>
      </c>
      <c r="AX29" s="21">
        <f>[2]Summary!$E$22*AY50</f>
        <v>335275.5632932015</v>
      </c>
      <c r="AY29" s="21">
        <f t="shared" si="143"/>
        <v>0</v>
      </c>
      <c r="AZ29" s="21">
        <f t="shared" si="144"/>
        <v>0</v>
      </c>
      <c r="BA29" s="21">
        <f t="shared" si="145"/>
        <v>0</v>
      </c>
      <c r="BB29" s="21">
        <f t="shared" si="146"/>
        <v>0</v>
      </c>
      <c r="BC29" s="21">
        <f t="shared" si="147"/>
        <v>0</v>
      </c>
      <c r="BD29" s="21">
        <f t="shared" si="148"/>
        <v>0</v>
      </c>
      <c r="BE29" s="21">
        <f t="shared" si="149"/>
        <v>0</v>
      </c>
      <c r="BF29" s="21">
        <f t="shared" si="150"/>
        <v>0</v>
      </c>
      <c r="BG29" s="21">
        <f t="shared" si="151"/>
        <v>0</v>
      </c>
      <c r="BH29" s="21">
        <f t="shared" si="152"/>
        <v>0</v>
      </c>
      <c r="BI29" s="21">
        <f t="shared" si="153"/>
        <v>0</v>
      </c>
      <c r="BJ29" s="21">
        <f t="shared" si="154"/>
        <v>0</v>
      </c>
      <c r="BK29" s="21">
        <f t="shared" si="155"/>
        <v>0</v>
      </c>
      <c r="BL29" s="21">
        <f t="shared" si="156"/>
        <v>0</v>
      </c>
      <c r="BM29" s="21">
        <f t="shared" si="157"/>
        <v>0</v>
      </c>
      <c r="BN29" s="21">
        <f t="shared" si="158"/>
        <v>0</v>
      </c>
      <c r="BO29" s="21">
        <f t="shared" si="159"/>
        <v>0</v>
      </c>
      <c r="BP29" s="21">
        <f t="shared" si="160"/>
        <v>0</v>
      </c>
      <c r="BQ29" s="21">
        <f t="shared" si="161"/>
        <v>0</v>
      </c>
      <c r="BR29" s="21">
        <f t="shared" si="162"/>
        <v>0</v>
      </c>
      <c r="BS29" s="22">
        <f t="shared" si="25"/>
        <v>335275.5632932015</v>
      </c>
      <c r="BT29" s="213">
        <f t="shared" ref="BT29" si="189">BS29-W29</f>
        <v>46550.5632932015</v>
      </c>
      <c r="BU29" s="214"/>
      <c r="BV29" s="213"/>
      <c r="BW29" s="215">
        <f>'[1]Primary and Summary'!$D$105</f>
        <v>0.11529999999999996</v>
      </c>
      <c r="BX29" s="215">
        <f>'[1]Primary and Summary'!$D$105</f>
        <v>0.11529999999999996</v>
      </c>
      <c r="BY29" s="215">
        <f>'[1]Primary and Summary'!$D$111</f>
        <v>0.10809999999999997</v>
      </c>
      <c r="BZ29" s="215">
        <f>'[1]Primary and Summary'!$D$111</f>
        <v>0.10809999999999997</v>
      </c>
      <c r="CA29" s="215">
        <f>'[1]Primary and Summary'!$D$111</f>
        <v>0.10809999999999997</v>
      </c>
      <c r="CB29" s="215">
        <f>'[1]Primary and Summary'!$D$111</f>
        <v>0.10809999999999997</v>
      </c>
      <c r="CC29" s="215">
        <f>'[1]Primary and Summary'!$D$111</f>
        <v>0.10809999999999997</v>
      </c>
      <c r="CD29" s="215">
        <f>'[1]Primary and Summary'!$D$111</f>
        <v>0.10809999999999997</v>
      </c>
      <c r="CE29" s="215">
        <f>'[1]Primary and Summary'!$D$111</f>
        <v>0.10809999999999997</v>
      </c>
      <c r="CF29" s="215">
        <f>'[1]Primary and Summary'!$D$111</f>
        <v>0.10809999999999997</v>
      </c>
      <c r="CG29" s="215">
        <f>'[1]Primary and Summary'!$D$111</f>
        <v>0.10809999999999997</v>
      </c>
      <c r="CH29" s="215">
        <f>'[1]Primary and Summary'!$D$111</f>
        <v>0.10809999999999997</v>
      </c>
      <c r="CI29" s="215">
        <f>'[1]Primary and Summary'!$D$120</f>
        <v>1</v>
      </c>
      <c r="CJ29" s="215">
        <f>'[1]Primary and Summary'!$D$120</f>
        <v>1</v>
      </c>
      <c r="CK29" s="215">
        <f>'[1]Primary and Summary'!$D$120</f>
        <v>1</v>
      </c>
      <c r="CL29" s="215">
        <f>'[1]Primary and Summary'!$D$120</f>
        <v>1</v>
      </c>
      <c r="CM29" s="215">
        <f>'[1]Primary and Summary'!$D$120</f>
        <v>1</v>
      </c>
      <c r="CN29" s="215">
        <f>'[1]Primary and Summary'!$D$120</f>
        <v>1</v>
      </c>
      <c r="CO29" s="215">
        <f>'[1]Primary and Summary'!$D$105</f>
        <v>0.11529999999999996</v>
      </c>
      <c r="CP29" s="215">
        <f>'[1]Primary and Summary'!$D$105</f>
        <v>0.11529999999999996</v>
      </c>
      <c r="CQ29" s="215">
        <v>1</v>
      </c>
      <c r="CR29" s="22"/>
      <c r="CT29" s="21">
        <f t="shared" ref="CT29" si="190">BW29*AX29</f>
        <v>38657.27244770612</v>
      </c>
      <c r="CU29" s="21">
        <f t="shared" si="164"/>
        <v>0</v>
      </c>
      <c r="CV29" s="21">
        <f t="shared" si="165"/>
        <v>0</v>
      </c>
      <c r="CW29" s="21">
        <f t="shared" si="166"/>
        <v>0</v>
      </c>
      <c r="CX29" s="21">
        <f t="shared" si="167"/>
        <v>0</v>
      </c>
      <c r="CY29" s="21">
        <f t="shared" si="168"/>
        <v>0</v>
      </c>
      <c r="CZ29" s="21">
        <f t="shared" si="169"/>
        <v>0</v>
      </c>
      <c r="DA29" s="21">
        <f t="shared" si="170"/>
        <v>0</v>
      </c>
      <c r="DB29" s="21">
        <f t="shared" si="171"/>
        <v>0</v>
      </c>
      <c r="DC29" s="21">
        <f t="shared" si="172"/>
        <v>0</v>
      </c>
      <c r="DD29" s="21">
        <f t="shared" si="173"/>
        <v>0</v>
      </c>
      <c r="DE29" s="21">
        <f t="shared" si="174"/>
        <v>0</v>
      </c>
      <c r="DF29" s="21">
        <f t="shared" si="175"/>
        <v>0</v>
      </c>
      <c r="DG29" s="21">
        <f t="shared" si="176"/>
        <v>0</v>
      </c>
      <c r="DH29" s="21">
        <f t="shared" si="177"/>
        <v>0</v>
      </c>
      <c r="DI29" s="21">
        <f t="shared" si="178"/>
        <v>0</v>
      </c>
      <c r="DJ29" s="21">
        <f t="shared" si="179"/>
        <v>0</v>
      </c>
      <c r="DK29" s="21">
        <f t="shared" si="180"/>
        <v>0</v>
      </c>
      <c r="DL29" s="21">
        <f t="shared" si="181"/>
        <v>0</v>
      </c>
      <c r="DM29" s="21">
        <f t="shared" si="182"/>
        <v>0</v>
      </c>
      <c r="DN29" s="21">
        <f t="shared" si="183"/>
        <v>0</v>
      </c>
      <c r="DO29" s="22">
        <f t="shared" si="30"/>
        <v>38657.27244770612</v>
      </c>
      <c r="DQ29" s="100">
        <v>6.7799999999999999E-2</v>
      </c>
      <c r="DR29" s="99">
        <v>0.1</v>
      </c>
      <c r="DS29" s="100">
        <v>1.4999999999999999E-2</v>
      </c>
      <c r="DT29" s="100">
        <v>1.4999999999999999E-2</v>
      </c>
      <c r="DU29" s="100">
        <v>2.06E-2</v>
      </c>
      <c r="DV29" s="100">
        <v>1.78E-2</v>
      </c>
      <c r="DW29" s="100">
        <v>2.2700000000000001E-2</v>
      </c>
      <c r="DX29" s="100">
        <v>2.1700000000000001E-2</v>
      </c>
      <c r="DY29" s="100">
        <v>4.3299999999999998E-2</v>
      </c>
      <c r="DZ29" s="100">
        <v>1.3100000000000001E-2</v>
      </c>
      <c r="EA29" s="100">
        <v>4.7000000000000002E-3</v>
      </c>
      <c r="EB29" s="100">
        <v>3.09E-2</v>
      </c>
      <c r="EC29" s="100">
        <v>1.8800000000000001E-2</v>
      </c>
      <c r="ED29" s="100">
        <v>1.4999999999999999E-2</v>
      </c>
      <c r="EE29" s="100">
        <v>2.5399999999999999E-2</v>
      </c>
      <c r="EF29" s="100">
        <v>2.3199999999999998E-2</v>
      </c>
      <c r="EG29" s="100">
        <v>2.18E-2</v>
      </c>
      <c r="EH29" s="100">
        <v>2.2700000000000001E-2</v>
      </c>
      <c r="EI29" s="100">
        <v>0.2</v>
      </c>
      <c r="EJ29" s="100">
        <v>6.6699999999999995E-2</v>
      </c>
      <c r="EK29" s="100">
        <v>3.0200000000000001E-2</v>
      </c>
      <c r="EN29" s="216">
        <f t="shared" si="32"/>
        <v>2620.9630719544748</v>
      </c>
      <c r="EO29" s="216">
        <f t="shared" si="33"/>
        <v>0</v>
      </c>
      <c r="EP29" s="216">
        <f t="shared" si="34"/>
        <v>0</v>
      </c>
      <c r="EQ29" s="216">
        <f t="shared" si="35"/>
        <v>0</v>
      </c>
      <c r="ER29" s="216">
        <f t="shared" si="36"/>
        <v>0</v>
      </c>
      <c r="ES29" s="216">
        <f t="shared" si="37"/>
        <v>0</v>
      </c>
      <c r="ET29" s="216">
        <f t="shared" si="38"/>
        <v>0</v>
      </c>
      <c r="EU29" s="216">
        <f t="shared" si="39"/>
        <v>0</v>
      </c>
      <c r="EV29" s="216">
        <f t="shared" si="40"/>
        <v>0</v>
      </c>
      <c r="EW29" s="216">
        <f t="shared" si="41"/>
        <v>0</v>
      </c>
      <c r="EX29" s="216">
        <f t="shared" si="42"/>
        <v>0</v>
      </c>
      <c r="EY29" s="216">
        <f t="shared" si="43"/>
        <v>0</v>
      </c>
      <c r="EZ29" s="216">
        <f t="shared" si="44"/>
        <v>0</v>
      </c>
      <c r="FA29" s="216">
        <f t="shared" si="45"/>
        <v>0</v>
      </c>
      <c r="FB29" s="216">
        <f t="shared" si="46"/>
        <v>0</v>
      </c>
      <c r="FC29" s="216">
        <f t="shared" si="47"/>
        <v>0</v>
      </c>
      <c r="FD29" s="216">
        <f t="shared" si="48"/>
        <v>0</v>
      </c>
      <c r="FE29" s="216">
        <f t="shared" si="49"/>
        <v>0</v>
      </c>
      <c r="FF29" s="216">
        <f t="shared" si="50"/>
        <v>0</v>
      </c>
      <c r="FG29" s="216">
        <f t="shared" si="51"/>
        <v>0</v>
      </c>
      <c r="FH29" s="216">
        <f t="shared" si="52"/>
        <v>0</v>
      </c>
      <c r="FI29" s="216">
        <f t="shared" si="53"/>
        <v>2620.9630719544748</v>
      </c>
      <c r="FJ29" s="216"/>
      <c r="FK29" s="216" t="str">
        <f t="shared" si="54"/>
        <v>Horizon 1 - Prerequisites (Software)</v>
      </c>
      <c r="FL29" s="224">
        <f>$FL$28</f>
        <v>44833</v>
      </c>
      <c r="FM29" s="217">
        <v>1.5</v>
      </c>
      <c r="FN29" s="217">
        <f t="shared" si="58"/>
        <v>38657.27244770612</v>
      </c>
      <c r="FO29" s="218">
        <f t="shared" si="55"/>
        <v>327.62038399430935</v>
      </c>
      <c r="FP29" s="219">
        <f t="shared" si="56"/>
        <v>38329.652063711808</v>
      </c>
      <c r="FQ29" s="216">
        <f t="shared" si="184"/>
        <v>2620.9630719544748</v>
      </c>
      <c r="FS29" s="126"/>
      <c r="FT29" s="126"/>
      <c r="FU29" s="126"/>
      <c r="FV29" s="121"/>
      <c r="FW29" s="122"/>
      <c r="FX29" s="122"/>
      <c r="FY29" s="122"/>
      <c r="FZ29" s="123"/>
      <c r="GA29" s="173">
        <f>IF(GA27&gt;GA28,GA28,GA27)</f>
        <v>3000000</v>
      </c>
      <c r="GB29" s="117"/>
      <c r="GC29" s="173">
        <f>IF(GC27&gt;GC28,GC28,GC27)</f>
        <v>3000000</v>
      </c>
    </row>
    <row r="30" spans="1:195" ht="15.75" customHeight="1" thickTop="1" x14ac:dyDescent="0.25">
      <c r="A30" s="97" t="s">
        <v>144</v>
      </c>
      <c r="B30" s="183" t="s">
        <v>301</v>
      </c>
      <c r="C30" s="16">
        <v>38</v>
      </c>
      <c r="D30" s="3">
        <v>0.12</v>
      </c>
      <c r="E30" s="228" t="s">
        <v>131</v>
      </c>
      <c r="F30" s="16" t="s">
        <v>172</v>
      </c>
      <c r="G30" s="208">
        <v>44489</v>
      </c>
      <c r="H30" s="209">
        <v>0</v>
      </c>
      <c r="I30" s="17">
        <v>0</v>
      </c>
      <c r="J30" s="17">
        <v>0</v>
      </c>
      <c r="K30" s="17">
        <v>0</v>
      </c>
      <c r="L30" s="210">
        <f>SUM(H30:K30)</f>
        <v>0</v>
      </c>
      <c r="M30" s="209">
        <f>'Accounting Alignment'!L37</f>
        <v>3327300</v>
      </c>
      <c r="N30" s="17">
        <v>228742</v>
      </c>
      <c r="O30" s="17">
        <v>9515</v>
      </c>
      <c r="P30" s="17">
        <v>23058</v>
      </c>
      <c r="Q30" s="210">
        <f>SUM(M30:P30)</f>
        <v>3588615</v>
      </c>
      <c r="R30" s="209">
        <f t="shared" ref="R30:R31" si="191">IFERROR(H30+M30,"")</f>
        <v>3327300</v>
      </c>
      <c r="S30" s="17">
        <f t="shared" ref="S30:S31" si="192">IFERROR(I30+N30,"")</f>
        <v>228742</v>
      </c>
      <c r="T30" s="17">
        <f t="shared" ref="T30:T31" si="193">IFERROR(J30+O30,"")</f>
        <v>9515</v>
      </c>
      <c r="U30" s="17">
        <f t="shared" ref="U30:U31" si="194">IFERROR(K30+P30,"")</f>
        <v>23058</v>
      </c>
      <c r="V30" s="221"/>
      <c r="W30" s="210">
        <f>SUM(R30:V30)</f>
        <v>3588615</v>
      </c>
      <c r="X30" s="208"/>
      <c r="Y30" s="211"/>
      <c r="AA30" s="3"/>
      <c r="AB30" s="3">
        <v>1</v>
      </c>
      <c r="AC30" s="3"/>
      <c r="AD30" s="3"/>
      <c r="AE30" s="3"/>
      <c r="AF30" s="3"/>
      <c r="AG30" s="3"/>
      <c r="AH30" s="3"/>
      <c r="AI30" s="3"/>
      <c r="AJ30" s="3"/>
      <c r="AK30" s="3"/>
      <c r="AL30" s="3"/>
      <c r="AM30" s="3"/>
      <c r="AN30" s="3"/>
      <c r="AO30" s="3"/>
      <c r="AP30" s="3"/>
      <c r="AQ30" s="3"/>
      <c r="AR30" s="3"/>
      <c r="AS30" s="3"/>
      <c r="AT30" s="3"/>
      <c r="AU30" s="3"/>
      <c r="AV30" s="212">
        <f t="shared" si="6"/>
        <v>1</v>
      </c>
      <c r="AX30" s="21">
        <f t="shared" ref="AX30" si="195">AA30*$W30</f>
        <v>0</v>
      </c>
      <c r="AY30" s="21">
        <f>[2]Summary!$E$23*BA51</f>
        <v>2768222.5071326215</v>
      </c>
      <c r="AZ30" s="21">
        <f t="shared" si="144"/>
        <v>0</v>
      </c>
      <c r="BA30" s="21">
        <f t="shared" si="145"/>
        <v>0</v>
      </c>
      <c r="BB30" s="21">
        <f t="shared" si="146"/>
        <v>0</v>
      </c>
      <c r="BC30" s="21">
        <f t="shared" si="147"/>
        <v>0</v>
      </c>
      <c r="BD30" s="21">
        <f t="shared" si="148"/>
        <v>0</v>
      </c>
      <c r="BE30" s="21">
        <f t="shared" si="149"/>
        <v>0</v>
      </c>
      <c r="BF30" s="21">
        <f t="shared" si="150"/>
        <v>0</v>
      </c>
      <c r="BG30" s="21">
        <f t="shared" si="151"/>
        <v>0</v>
      </c>
      <c r="BH30" s="21">
        <f t="shared" si="152"/>
        <v>0</v>
      </c>
      <c r="BI30" s="21">
        <f t="shared" si="153"/>
        <v>0</v>
      </c>
      <c r="BJ30" s="21">
        <f t="shared" si="154"/>
        <v>0</v>
      </c>
      <c r="BK30" s="21">
        <f t="shared" si="155"/>
        <v>0</v>
      </c>
      <c r="BL30" s="21">
        <f t="shared" si="156"/>
        <v>0</v>
      </c>
      <c r="BM30" s="21">
        <f t="shared" si="157"/>
        <v>0</v>
      </c>
      <c r="BN30" s="21">
        <f t="shared" si="158"/>
        <v>0</v>
      </c>
      <c r="BO30" s="21">
        <f t="shared" si="159"/>
        <v>0</v>
      </c>
      <c r="BP30" s="21">
        <f t="shared" si="160"/>
        <v>0</v>
      </c>
      <c r="BQ30" s="21">
        <f t="shared" si="161"/>
        <v>0</v>
      </c>
      <c r="BR30" s="21">
        <f t="shared" si="162"/>
        <v>0</v>
      </c>
      <c r="BS30" s="22">
        <f t="shared" si="25"/>
        <v>2768222.5071326215</v>
      </c>
      <c r="BT30" s="213">
        <f t="shared" ref="BT30:BT31" si="196">BS30-W30</f>
        <v>-820392.49286737852</v>
      </c>
      <c r="BU30" s="214"/>
      <c r="BV30" s="213"/>
      <c r="BW30" s="215">
        <f>'[1]Primary and Summary'!$D$105</f>
        <v>0.11529999999999996</v>
      </c>
      <c r="BX30" s="215">
        <f>'[1]Primary and Summary'!$D$105</f>
        <v>0.11529999999999996</v>
      </c>
      <c r="BY30" s="215">
        <f>'[1]Primary and Summary'!$D$111</f>
        <v>0.10809999999999997</v>
      </c>
      <c r="BZ30" s="215">
        <f>'[1]Primary and Summary'!$D$111</f>
        <v>0.10809999999999997</v>
      </c>
      <c r="CA30" s="215">
        <f>'[1]Primary and Summary'!$D$111</f>
        <v>0.10809999999999997</v>
      </c>
      <c r="CB30" s="215">
        <f>'[1]Primary and Summary'!$D$111</f>
        <v>0.10809999999999997</v>
      </c>
      <c r="CC30" s="215">
        <f>'[1]Primary and Summary'!$D$111</f>
        <v>0.10809999999999997</v>
      </c>
      <c r="CD30" s="215">
        <f>'[1]Primary and Summary'!$D$111</f>
        <v>0.10809999999999997</v>
      </c>
      <c r="CE30" s="215">
        <f>'[1]Primary and Summary'!$D$111</f>
        <v>0.10809999999999997</v>
      </c>
      <c r="CF30" s="215">
        <f>'[1]Primary and Summary'!$D$111</f>
        <v>0.10809999999999997</v>
      </c>
      <c r="CG30" s="215">
        <f>'[1]Primary and Summary'!$D$111</f>
        <v>0.10809999999999997</v>
      </c>
      <c r="CH30" s="215">
        <f>'[1]Primary and Summary'!$D$111</f>
        <v>0.10809999999999997</v>
      </c>
      <c r="CI30" s="215">
        <f>'[1]Primary and Summary'!$D$120</f>
        <v>1</v>
      </c>
      <c r="CJ30" s="215">
        <f>'[1]Primary and Summary'!$D$120</f>
        <v>1</v>
      </c>
      <c r="CK30" s="215">
        <f>'[1]Primary and Summary'!$D$120</f>
        <v>1</v>
      </c>
      <c r="CL30" s="215">
        <f>'[1]Primary and Summary'!$D$120</f>
        <v>1</v>
      </c>
      <c r="CM30" s="215">
        <f>'[1]Primary and Summary'!$D$120</f>
        <v>1</v>
      </c>
      <c r="CN30" s="215">
        <f>'[1]Primary and Summary'!$D$120</f>
        <v>1</v>
      </c>
      <c r="CO30" s="215">
        <f>'[1]Primary and Summary'!$D$105</f>
        <v>0.11529999999999996</v>
      </c>
      <c r="CP30" s="215">
        <f>'[1]Primary and Summary'!$D$105</f>
        <v>0.11529999999999996</v>
      </c>
      <c r="CQ30" s="215">
        <v>1</v>
      </c>
      <c r="CR30" s="22"/>
      <c r="CT30" s="21">
        <f t="shared" ref="CT30:CT31" si="197">BW30*AX30</f>
        <v>0</v>
      </c>
      <c r="CU30" s="21">
        <f t="shared" si="164"/>
        <v>319176.05507239111</v>
      </c>
      <c r="CV30" s="21">
        <f t="shared" si="165"/>
        <v>0</v>
      </c>
      <c r="CW30" s="21">
        <f t="shared" si="166"/>
        <v>0</v>
      </c>
      <c r="CX30" s="21">
        <f t="shared" si="167"/>
        <v>0</v>
      </c>
      <c r="CY30" s="21">
        <f t="shared" si="168"/>
        <v>0</v>
      </c>
      <c r="CZ30" s="21">
        <f t="shared" si="169"/>
        <v>0</v>
      </c>
      <c r="DA30" s="21">
        <f t="shared" si="170"/>
        <v>0</v>
      </c>
      <c r="DB30" s="21">
        <f t="shared" si="171"/>
        <v>0</v>
      </c>
      <c r="DC30" s="21">
        <f t="shared" si="172"/>
        <v>0</v>
      </c>
      <c r="DD30" s="21">
        <f t="shared" si="173"/>
        <v>0</v>
      </c>
      <c r="DE30" s="21">
        <f t="shared" si="174"/>
        <v>0</v>
      </c>
      <c r="DF30" s="21">
        <f t="shared" si="175"/>
        <v>0</v>
      </c>
      <c r="DG30" s="21">
        <f t="shared" si="176"/>
        <v>0</v>
      </c>
      <c r="DH30" s="21">
        <f t="shared" si="177"/>
        <v>0</v>
      </c>
      <c r="DI30" s="21">
        <f t="shared" si="178"/>
        <v>0</v>
      </c>
      <c r="DJ30" s="21">
        <f t="shared" si="179"/>
        <v>0</v>
      </c>
      <c r="DK30" s="21">
        <f t="shared" si="180"/>
        <v>0</v>
      </c>
      <c r="DL30" s="21">
        <f t="shared" si="181"/>
        <v>0</v>
      </c>
      <c r="DM30" s="21">
        <f t="shared" si="182"/>
        <v>0</v>
      </c>
      <c r="DN30" s="21">
        <f t="shared" si="183"/>
        <v>0</v>
      </c>
      <c r="DO30" s="22">
        <f t="shared" si="30"/>
        <v>319176.05507239111</v>
      </c>
      <c r="DQ30" s="100">
        <v>6.7799999999999999E-2</v>
      </c>
      <c r="DR30" s="99">
        <v>0.1</v>
      </c>
      <c r="DS30" s="100">
        <v>1.4999999999999999E-2</v>
      </c>
      <c r="DT30" s="100">
        <v>1.4999999999999999E-2</v>
      </c>
      <c r="DU30" s="100">
        <v>2.06E-2</v>
      </c>
      <c r="DV30" s="100">
        <v>1.78E-2</v>
      </c>
      <c r="DW30" s="100">
        <v>2.2700000000000001E-2</v>
      </c>
      <c r="DX30" s="100">
        <v>2.1700000000000001E-2</v>
      </c>
      <c r="DY30" s="100">
        <v>4.3299999999999998E-2</v>
      </c>
      <c r="DZ30" s="100">
        <v>1.3100000000000001E-2</v>
      </c>
      <c r="EA30" s="100">
        <v>4.7000000000000002E-3</v>
      </c>
      <c r="EB30" s="100">
        <v>3.09E-2</v>
      </c>
      <c r="EC30" s="100">
        <v>1.8800000000000001E-2</v>
      </c>
      <c r="ED30" s="100">
        <v>1.4999999999999999E-2</v>
      </c>
      <c r="EE30" s="100">
        <v>2.5399999999999999E-2</v>
      </c>
      <c r="EF30" s="100">
        <v>2.3199999999999998E-2</v>
      </c>
      <c r="EG30" s="100">
        <v>2.18E-2</v>
      </c>
      <c r="EH30" s="100">
        <v>2.2700000000000001E-2</v>
      </c>
      <c r="EI30" s="100">
        <v>0.2</v>
      </c>
      <c r="EJ30" s="100">
        <v>6.6699999999999995E-2</v>
      </c>
      <c r="EK30" s="100">
        <v>3.0200000000000001E-2</v>
      </c>
      <c r="EN30" s="216">
        <f t="shared" si="32"/>
        <v>0</v>
      </c>
      <c r="EO30" s="216">
        <f t="shared" si="33"/>
        <v>31917.605507239114</v>
      </c>
      <c r="EP30" s="216">
        <f t="shared" si="34"/>
        <v>0</v>
      </c>
      <c r="EQ30" s="216">
        <f t="shared" si="35"/>
        <v>0</v>
      </c>
      <c r="ER30" s="216">
        <f t="shared" si="36"/>
        <v>0</v>
      </c>
      <c r="ES30" s="216">
        <f t="shared" si="37"/>
        <v>0</v>
      </c>
      <c r="ET30" s="216">
        <f t="shared" si="38"/>
        <v>0</v>
      </c>
      <c r="EU30" s="216">
        <f t="shared" si="39"/>
        <v>0</v>
      </c>
      <c r="EV30" s="216">
        <f t="shared" si="40"/>
        <v>0</v>
      </c>
      <c r="EW30" s="216">
        <f t="shared" si="41"/>
        <v>0</v>
      </c>
      <c r="EX30" s="216">
        <f t="shared" si="42"/>
        <v>0</v>
      </c>
      <c r="EY30" s="216">
        <f t="shared" si="43"/>
        <v>0</v>
      </c>
      <c r="EZ30" s="216">
        <f t="shared" si="44"/>
        <v>0</v>
      </c>
      <c r="FA30" s="216">
        <f t="shared" si="45"/>
        <v>0</v>
      </c>
      <c r="FB30" s="216">
        <f t="shared" si="46"/>
        <v>0</v>
      </c>
      <c r="FC30" s="216">
        <f t="shared" si="47"/>
        <v>0</v>
      </c>
      <c r="FD30" s="216">
        <f t="shared" si="48"/>
        <v>0</v>
      </c>
      <c r="FE30" s="216">
        <f t="shared" si="49"/>
        <v>0</v>
      </c>
      <c r="FF30" s="216">
        <f t="shared" si="50"/>
        <v>0</v>
      </c>
      <c r="FG30" s="216">
        <f t="shared" si="51"/>
        <v>0</v>
      </c>
      <c r="FH30" s="216">
        <f t="shared" si="52"/>
        <v>0</v>
      </c>
      <c r="FI30" s="216">
        <f t="shared" si="53"/>
        <v>31917.605507239114</v>
      </c>
      <c r="FJ30" s="216"/>
      <c r="FK30" s="216" t="str">
        <f t="shared" si="54"/>
        <v>Horizon 1 - Prerequisites (Cloud)</v>
      </c>
      <c r="FL30" s="224">
        <f t="shared" ref="FL30:FL35" si="198">$FL$28</f>
        <v>44833</v>
      </c>
      <c r="FM30" s="217">
        <v>1.5</v>
      </c>
      <c r="FN30" s="217">
        <f t="shared" si="58"/>
        <v>319176.05507239111</v>
      </c>
      <c r="FO30" s="218">
        <f t="shared" si="55"/>
        <v>3989.7006884048892</v>
      </c>
      <c r="FP30" s="219">
        <f t="shared" si="56"/>
        <v>315186.35438398621</v>
      </c>
      <c r="FQ30" s="216">
        <f t="shared" si="184"/>
        <v>31917.605507239114</v>
      </c>
      <c r="FS30" s="256" t="s">
        <v>484</v>
      </c>
      <c r="FT30" s="256"/>
      <c r="FU30" s="256"/>
      <c r="FV30" s="256"/>
      <c r="FW30" s="256"/>
      <c r="FX30" s="256"/>
      <c r="FY30" s="256"/>
    </row>
    <row r="31" spans="1:195" x14ac:dyDescent="0.25">
      <c r="B31" s="183" t="s">
        <v>301</v>
      </c>
      <c r="C31" s="16">
        <v>38</v>
      </c>
      <c r="D31" s="3">
        <v>0.12</v>
      </c>
      <c r="E31" s="228" t="s">
        <v>131</v>
      </c>
      <c r="F31" s="16" t="s">
        <v>173</v>
      </c>
      <c r="G31" s="208">
        <v>44805</v>
      </c>
      <c r="H31" s="209">
        <v>0</v>
      </c>
      <c r="I31" s="17">
        <v>0</v>
      </c>
      <c r="J31" s="17">
        <v>0</v>
      </c>
      <c r="K31" s="17">
        <v>0</v>
      </c>
      <c r="L31" s="210">
        <f>SUM(H31:K31)</f>
        <v>0</v>
      </c>
      <c r="M31" s="209">
        <f>'Accounting Alignment'!K37</f>
        <v>664340</v>
      </c>
      <c r="N31" s="17">
        <v>45671</v>
      </c>
      <c r="O31" s="17">
        <v>5925</v>
      </c>
      <c r="P31" s="17">
        <v>14210</v>
      </c>
      <c r="Q31" s="210">
        <f>SUM(M31:P31)</f>
        <v>730146</v>
      </c>
      <c r="R31" s="209">
        <f t="shared" si="191"/>
        <v>664340</v>
      </c>
      <c r="S31" s="17">
        <f t="shared" si="192"/>
        <v>45671</v>
      </c>
      <c r="T31" s="17">
        <f t="shared" si="193"/>
        <v>5925</v>
      </c>
      <c r="U31" s="17">
        <f t="shared" si="194"/>
        <v>14210</v>
      </c>
      <c r="V31" s="221"/>
      <c r="W31" s="210">
        <f>SUM(R31:V31)</f>
        <v>730146</v>
      </c>
      <c r="X31" s="208"/>
      <c r="Y31" s="211"/>
      <c r="AA31" s="3">
        <v>1</v>
      </c>
      <c r="AB31" s="3"/>
      <c r="AC31" s="3"/>
      <c r="AD31" s="3"/>
      <c r="AE31" s="3"/>
      <c r="AF31" s="3"/>
      <c r="AG31" s="3"/>
      <c r="AH31" s="3"/>
      <c r="AI31" s="3"/>
      <c r="AJ31" s="3"/>
      <c r="AK31" s="3"/>
      <c r="AL31" s="3"/>
      <c r="AM31" s="3"/>
      <c r="AN31" s="3"/>
      <c r="AO31" s="3"/>
      <c r="AP31" s="3"/>
      <c r="AQ31" s="3"/>
      <c r="AR31" s="3"/>
      <c r="AS31" s="3"/>
      <c r="AT31" s="3"/>
      <c r="AU31" s="3"/>
      <c r="AV31" s="212">
        <f t="shared" si="6"/>
        <v>1</v>
      </c>
      <c r="AX31" s="21">
        <f>[2]Summary!$E$22*AY52</f>
        <v>847866.00203057553</v>
      </c>
      <c r="AY31" s="21">
        <f t="shared" si="143"/>
        <v>0</v>
      </c>
      <c r="AZ31" s="21">
        <f t="shared" si="144"/>
        <v>0</v>
      </c>
      <c r="BA31" s="21">
        <f t="shared" si="145"/>
        <v>0</v>
      </c>
      <c r="BB31" s="21">
        <f t="shared" si="146"/>
        <v>0</v>
      </c>
      <c r="BC31" s="21">
        <f t="shared" si="147"/>
        <v>0</v>
      </c>
      <c r="BD31" s="21">
        <f t="shared" si="148"/>
        <v>0</v>
      </c>
      <c r="BE31" s="21">
        <f t="shared" si="149"/>
        <v>0</v>
      </c>
      <c r="BF31" s="21">
        <f t="shared" si="150"/>
        <v>0</v>
      </c>
      <c r="BG31" s="21">
        <f t="shared" si="151"/>
        <v>0</v>
      </c>
      <c r="BH31" s="21">
        <f t="shared" si="152"/>
        <v>0</v>
      </c>
      <c r="BI31" s="21">
        <f t="shared" si="153"/>
        <v>0</v>
      </c>
      <c r="BJ31" s="21">
        <f t="shared" si="154"/>
        <v>0</v>
      </c>
      <c r="BK31" s="21">
        <f t="shared" si="155"/>
        <v>0</v>
      </c>
      <c r="BL31" s="21">
        <f t="shared" si="156"/>
        <v>0</v>
      </c>
      <c r="BM31" s="21">
        <f t="shared" si="157"/>
        <v>0</v>
      </c>
      <c r="BN31" s="21">
        <f t="shared" si="158"/>
        <v>0</v>
      </c>
      <c r="BO31" s="21">
        <f t="shared" si="159"/>
        <v>0</v>
      </c>
      <c r="BP31" s="21">
        <f t="shared" si="160"/>
        <v>0</v>
      </c>
      <c r="BQ31" s="21">
        <f t="shared" si="161"/>
        <v>0</v>
      </c>
      <c r="BR31" s="21">
        <f t="shared" si="162"/>
        <v>0</v>
      </c>
      <c r="BS31" s="22">
        <f t="shared" si="25"/>
        <v>847866.00203057553</v>
      </c>
      <c r="BT31" s="213">
        <f t="shared" si="196"/>
        <v>117720.00203057553</v>
      </c>
      <c r="BU31" s="214"/>
      <c r="BV31" s="213"/>
      <c r="BW31" s="215">
        <f>'[1]Primary and Summary'!$D$105</f>
        <v>0.11529999999999996</v>
      </c>
      <c r="BX31" s="215">
        <f>'[1]Primary and Summary'!$D$105</f>
        <v>0.11529999999999996</v>
      </c>
      <c r="BY31" s="215">
        <f>'[1]Primary and Summary'!$D$111</f>
        <v>0.10809999999999997</v>
      </c>
      <c r="BZ31" s="215">
        <f>'[1]Primary and Summary'!$D$111</f>
        <v>0.10809999999999997</v>
      </c>
      <c r="CA31" s="215">
        <f>'[1]Primary and Summary'!$D$111</f>
        <v>0.10809999999999997</v>
      </c>
      <c r="CB31" s="215">
        <f>'[1]Primary and Summary'!$D$111</f>
        <v>0.10809999999999997</v>
      </c>
      <c r="CC31" s="215">
        <f>'[1]Primary and Summary'!$D$111</f>
        <v>0.10809999999999997</v>
      </c>
      <c r="CD31" s="215">
        <f>'[1]Primary and Summary'!$D$111</f>
        <v>0.10809999999999997</v>
      </c>
      <c r="CE31" s="215">
        <f>'[1]Primary and Summary'!$D$111</f>
        <v>0.10809999999999997</v>
      </c>
      <c r="CF31" s="215">
        <f>'[1]Primary and Summary'!$D$111</f>
        <v>0.10809999999999997</v>
      </c>
      <c r="CG31" s="215">
        <f>'[1]Primary and Summary'!$D$111</f>
        <v>0.10809999999999997</v>
      </c>
      <c r="CH31" s="215">
        <f>'[1]Primary and Summary'!$D$111</f>
        <v>0.10809999999999997</v>
      </c>
      <c r="CI31" s="215">
        <f>'[1]Primary and Summary'!$D$120</f>
        <v>1</v>
      </c>
      <c r="CJ31" s="215">
        <f>'[1]Primary and Summary'!$D$120</f>
        <v>1</v>
      </c>
      <c r="CK31" s="215">
        <f>'[1]Primary and Summary'!$D$120</f>
        <v>1</v>
      </c>
      <c r="CL31" s="215">
        <f>'[1]Primary and Summary'!$D$120</f>
        <v>1</v>
      </c>
      <c r="CM31" s="215">
        <f>'[1]Primary and Summary'!$D$120</f>
        <v>1</v>
      </c>
      <c r="CN31" s="215">
        <f>'[1]Primary and Summary'!$D$120</f>
        <v>1</v>
      </c>
      <c r="CO31" s="215">
        <f>'[1]Primary and Summary'!$D$105</f>
        <v>0.11529999999999996</v>
      </c>
      <c r="CP31" s="215">
        <f>'[1]Primary and Summary'!$D$105</f>
        <v>0.11529999999999996</v>
      </c>
      <c r="CQ31" s="215">
        <v>1</v>
      </c>
      <c r="CR31" s="22"/>
      <c r="CT31" s="21">
        <f t="shared" si="197"/>
        <v>97758.95003412533</v>
      </c>
      <c r="CU31" s="21">
        <f t="shared" si="164"/>
        <v>0</v>
      </c>
      <c r="CV31" s="21">
        <f t="shared" si="165"/>
        <v>0</v>
      </c>
      <c r="CW31" s="21">
        <f t="shared" si="166"/>
        <v>0</v>
      </c>
      <c r="CX31" s="21">
        <f t="shared" si="167"/>
        <v>0</v>
      </c>
      <c r="CY31" s="21">
        <f t="shared" si="168"/>
        <v>0</v>
      </c>
      <c r="CZ31" s="21">
        <f t="shared" si="169"/>
        <v>0</v>
      </c>
      <c r="DA31" s="21">
        <f t="shared" si="170"/>
        <v>0</v>
      </c>
      <c r="DB31" s="21">
        <f t="shared" si="171"/>
        <v>0</v>
      </c>
      <c r="DC31" s="21">
        <f t="shared" si="172"/>
        <v>0</v>
      </c>
      <c r="DD31" s="21">
        <f t="shared" si="173"/>
        <v>0</v>
      </c>
      <c r="DE31" s="21">
        <f t="shared" si="174"/>
        <v>0</v>
      </c>
      <c r="DF31" s="21">
        <f t="shared" si="175"/>
        <v>0</v>
      </c>
      <c r="DG31" s="21">
        <f t="shared" si="176"/>
        <v>0</v>
      </c>
      <c r="DH31" s="21">
        <f t="shared" si="177"/>
        <v>0</v>
      </c>
      <c r="DI31" s="21">
        <f t="shared" si="178"/>
        <v>0</v>
      </c>
      <c r="DJ31" s="21">
        <f t="shared" si="179"/>
        <v>0</v>
      </c>
      <c r="DK31" s="21">
        <f t="shared" si="180"/>
        <v>0</v>
      </c>
      <c r="DL31" s="21">
        <f t="shared" si="181"/>
        <v>0</v>
      </c>
      <c r="DM31" s="21">
        <f t="shared" si="182"/>
        <v>0</v>
      </c>
      <c r="DN31" s="21">
        <f t="shared" si="183"/>
        <v>0</v>
      </c>
      <c r="DO31" s="22">
        <f t="shared" si="30"/>
        <v>97758.95003412533</v>
      </c>
      <c r="DQ31" s="100">
        <v>6.7799999999999999E-2</v>
      </c>
      <c r="DR31" s="99">
        <v>0.1</v>
      </c>
      <c r="DS31" s="100">
        <v>1.4999999999999999E-2</v>
      </c>
      <c r="DT31" s="100">
        <v>1.4999999999999999E-2</v>
      </c>
      <c r="DU31" s="100">
        <v>2.06E-2</v>
      </c>
      <c r="DV31" s="100">
        <v>1.78E-2</v>
      </c>
      <c r="DW31" s="100">
        <v>2.2700000000000001E-2</v>
      </c>
      <c r="DX31" s="100">
        <v>2.1700000000000001E-2</v>
      </c>
      <c r="DY31" s="100">
        <v>4.3299999999999998E-2</v>
      </c>
      <c r="DZ31" s="100">
        <v>1.3100000000000001E-2</v>
      </c>
      <c r="EA31" s="100">
        <v>4.7000000000000002E-3</v>
      </c>
      <c r="EB31" s="100">
        <v>3.09E-2</v>
      </c>
      <c r="EC31" s="100">
        <v>1.8800000000000001E-2</v>
      </c>
      <c r="ED31" s="100">
        <v>1.4999999999999999E-2</v>
      </c>
      <c r="EE31" s="100">
        <v>2.5399999999999999E-2</v>
      </c>
      <c r="EF31" s="100">
        <v>2.3199999999999998E-2</v>
      </c>
      <c r="EG31" s="100">
        <v>2.18E-2</v>
      </c>
      <c r="EH31" s="100">
        <v>2.2700000000000001E-2</v>
      </c>
      <c r="EI31" s="100">
        <v>0.2</v>
      </c>
      <c r="EJ31" s="100">
        <v>6.6699999999999995E-2</v>
      </c>
      <c r="EK31" s="100">
        <v>3.0200000000000001E-2</v>
      </c>
      <c r="EN31" s="216">
        <f t="shared" si="32"/>
        <v>6628.0568123136973</v>
      </c>
      <c r="EO31" s="216">
        <f t="shared" si="33"/>
        <v>0</v>
      </c>
      <c r="EP31" s="216">
        <f t="shared" si="34"/>
        <v>0</v>
      </c>
      <c r="EQ31" s="216">
        <f t="shared" si="35"/>
        <v>0</v>
      </c>
      <c r="ER31" s="216">
        <f t="shared" si="36"/>
        <v>0</v>
      </c>
      <c r="ES31" s="216">
        <f t="shared" si="37"/>
        <v>0</v>
      </c>
      <c r="ET31" s="216">
        <f t="shared" si="38"/>
        <v>0</v>
      </c>
      <c r="EU31" s="216">
        <f t="shared" si="39"/>
        <v>0</v>
      </c>
      <c r="EV31" s="216">
        <f t="shared" si="40"/>
        <v>0</v>
      </c>
      <c r="EW31" s="216">
        <f t="shared" si="41"/>
        <v>0</v>
      </c>
      <c r="EX31" s="216">
        <f t="shared" si="42"/>
        <v>0</v>
      </c>
      <c r="EY31" s="216">
        <f t="shared" si="43"/>
        <v>0</v>
      </c>
      <c r="EZ31" s="216">
        <f t="shared" si="44"/>
        <v>0</v>
      </c>
      <c r="FA31" s="216">
        <f t="shared" si="45"/>
        <v>0</v>
      </c>
      <c r="FB31" s="216">
        <f t="shared" si="46"/>
        <v>0</v>
      </c>
      <c r="FC31" s="216">
        <f t="shared" si="47"/>
        <v>0</v>
      </c>
      <c r="FD31" s="216">
        <f t="shared" si="48"/>
        <v>0</v>
      </c>
      <c r="FE31" s="216">
        <f t="shared" si="49"/>
        <v>0</v>
      </c>
      <c r="FF31" s="216">
        <f t="shared" si="50"/>
        <v>0</v>
      </c>
      <c r="FG31" s="216">
        <f t="shared" si="51"/>
        <v>0</v>
      </c>
      <c r="FH31" s="216">
        <f t="shared" si="52"/>
        <v>0</v>
      </c>
      <c r="FI31" s="216">
        <f t="shared" si="53"/>
        <v>6628.0568123136973</v>
      </c>
      <c r="FJ31" s="216"/>
      <c r="FK31" s="216" t="str">
        <f t="shared" si="54"/>
        <v>Horizon 1 - Prerequisites CWIP (Software)</v>
      </c>
      <c r="FL31" s="224">
        <f t="shared" si="198"/>
        <v>44833</v>
      </c>
      <c r="FM31" s="217">
        <v>1.5</v>
      </c>
      <c r="FN31" s="217">
        <f t="shared" si="58"/>
        <v>97758.95003412533</v>
      </c>
      <c r="FO31" s="218">
        <f t="shared" si="55"/>
        <v>828.50710153921204</v>
      </c>
      <c r="FP31" s="219">
        <f t="shared" si="56"/>
        <v>96930.442932586113</v>
      </c>
      <c r="FQ31" s="216">
        <f t="shared" si="184"/>
        <v>6628.0568123136964</v>
      </c>
      <c r="FS31" s="256"/>
      <c r="FT31" s="256"/>
      <c r="FU31" s="256"/>
      <c r="FV31" s="256"/>
      <c r="FW31" s="256"/>
      <c r="FX31" s="256"/>
      <c r="FY31" s="256"/>
    </row>
    <row r="32" spans="1:195" x14ac:dyDescent="0.25">
      <c r="A32" s="97" t="s">
        <v>144</v>
      </c>
      <c r="B32" s="183" t="s">
        <v>301</v>
      </c>
      <c r="C32" s="16">
        <v>38</v>
      </c>
      <c r="D32" s="3">
        <v>0.12</v>
      </c>
      <c r="E32" s="228" t="s">
        <v>131</v>
      </c>
      <c r="F32" s="16" t="s">
        <v>174</v>
      </c>
      <c r="G32" s="208">
        <v>44805</v>
      </c>
      <c r="H32" s="209">
        <v>0</v>
      </c>
      <c r="I32" s="17">
        <v>0</v>
      </c>
      <c r="J32" s="17">
        <v>0</v>
      </c>
      <c r="K32" s="17">
        <v>0</v>
      </c>
      <c r="L32" s="210">
        <f>SUM(H32:K32)</f>
        <v>0</v>
      </c>
      <c r="M32" s="209">
        <f>'Accounting Alignment'!J37</f>
        <v>461660</v>
      </c>
      <c r="N32" s="17">
        <v>31738</v>
      </c>
      <c r="O32" s="17">
        <v>4117</v>
      </c>
      <c r="P32" s="17">
        <v>9874</v>
      </c>
      <c r="Q32" s="210">
        <f>SUM(M32:P32)</f>
        <v>507389</v>
      </c>
      <c r="R32" s="209">
        <f t="shared" ref="R32" si="199">IFERROR(H32+M32,"")</f>
        <v>461660</v>
      </c>
      <c r="S32" s="17">
        <f t="shared" ref="S32" si="200">IFERROR(I32+N32,"")</f>
        <v>31738</v>
      </c>
      <c r="T32" s="17">
        <f t="shared" ref="T32" si="201">IFERROR(J32+O32,"")</f>
        <v>4117</v>
      </c>
      <c r="U32" s="17">
        <f t="shared" ref="U32" si="202">IFERROR(K32+P32,"")</f>
        <v>9874</v>
      </c>
      <c r="V32" s="221"/>
      <c r="W32" s="210">
        <f>SUM(R32:V32)</f>
        <v>507389</v>
      </c>
      <c r="X32" s="208"/>
      <c r="Y32" s="211"/>
      <c r="AA32" s="3"/>
      <c r="AB32" s="3">
        <v>1</v>
      </c>
      <c r="AC32" s="3"/>
      <c r="AD32" s="3"/>
      <c r="AE32" s="3"/>
      <c r="AF32" s="3"/>
      <c r="AG32" s="3"/>
      <c r="AH32" s="3"/>
      <c r="AI32" s="3"/>
      <c r="AJ32" s="3"/>
      <c r="AK32" s="3"/>
      <c r="AL32" s="3"/>
      <c r="AM32" s="3"/>
      <c r="AN32" s="3"/>
      <c r="AO32" s="3"/>
      <c r="AP32" s="3"/>
      <c r="AQ32" s="3"/>
      <c r="AR32" s="3"/>
      <c r="AS32" s="3"/>
      <c r="AT32" s="3"/>
      <c r="AU32" s="3"/>
      <c r="AV32" s="212">
        <f t="shared" si="6"/>
        <v>1</v>
      </c>
      <c r="AX32" s="21">
        <f t="shared" ref="AX32" si="203">AA32*$W32</f>
        <v>0</v>
      </c>
      <c r="AY32" s="21">
        <f>[2]Summary!$E$23*BA53</f>
        <v>391394.91131579003</v>
      </c>
      <c r="AZ32" s="21">
        <f t="shared" si="144"/>
        <v>0</v>
      </c>
      <c r="BA32" s="21">
        <f t="shared" si="145"/>
        <v>0</v>
      </c>
      <c r="BB32" s="21">
        <f t="shared" si="146"/>
        <v>0</v>
      </c>
      <c r="BC32" s="21">
        <f t="shared" si="147"/>
        <v>0</v>
      </c>
      <c r="BD32" s="21">
        <f t="shared" si="148"/>
        <v>0</v>
      </c>
      <c r="BE32" s="21">
        <f t="shared" si="149"/>
        <v>0</v>
      </c>
      <c r="BF32" s="21">
        <f t="shared" si="150"/>
        <v>0</v>
      </c>
      <c r="BG32" s="21">
        <f t="shared" si="151"/>
        <v>0</v>
      </c>
      <c r="BH32" s="21">
        <f t="shared" si="152"/>
        <v>0</v>
      </c>
      <c r="BI32" s="21">
        <f t="shared" si="153"/>
        <v>0</v>
      </c>
      <c r="BJ32" s="21">
        <f t="shared" si="154"/>
        <v>0</v>
      </c>
      <c r="BK32" s="21">
        <f t="shared" si="155"/>
        <v>0</v>
      </c>
      <c r="BL32" s="21">
        <f t="shared" si="156"/>
        <v>0</v>
      </c>
      <c r="BM32" s="21">
        <f t="shared" si="157"/>
        <v>0</v>
      </c>
      <c r="BN32" s="21">
        <f t="shared" si="158"/>
        <v>0</v>
      </c>
      <c r="BO32" s="21">
        <f t="shared" si="159"/>
        <v>0</v>
      </c>
      <c r="BP32" s="21">
        <f t="shared" si="160"/>
        <v>0</v>
      </c>
      <c r="BQ32" s="21">
        <f t="shared" si="161"/>
        <v>0</v>
      </c>
      <c r="BR32" s="21">
        <f t="shared" si="162"/>
        <v>0</v>
      </c>
      <c r="BS32" s="22">
        <f t="shared" si="25"/>
        <v>391394.91131579003</v>
      </c>
      <c r="BT32" s="213">
        <f t="shared" ref="BT32" si="204">BS32-W32</f>
        <v>-115994.08868420997</v>
      </c>
      <c r="BU32" s="214"/>
      <c r="BV32" s="213"/>
      <c r="BW32" s="215">
        <f>'[1]Primary and Summary'!$D$105</f>
        <v>0.11529999999999996</v>
      </c>
      <c r="BX32" s="215">
        <f>'[1]Primary and Summary'!$D$105</f>
        <v>0.11529999999999996</v>
      </c>
      <c r="BY32" s="215">
        <f>'[1]Primary and Summary'!$D$111</f>
        <v>0.10809999999999997</v>
      </c>
      <c r="BZ32" s="215">
        <f>'[1]Primary and Summary'!$D$111</f>
        <v>0.10809999999999997</v>
      </c>
      <c r="CA32" s="215">
        <f>'[1]Primary and Summary'!$D$111</f>
        <v>0.10809999999999997</v>
      </c>
      <c r="CB32" s="215">
        <f>'[1]Primary and Summary'!$D$111</f>
        <v>0.10809999999999997</v>
      </c>
      <c r="CC32" s="215">
        <f>'[1]Primary and Summary'!$D$111</f>
        <v>0.10809999999999997</v>
      </c>
      <c r="CD32" s="215">
        <f>'[1]Primary and Summary'!$D$111</f>
        <v>0.10809999999999997</v>
      </c>
      <c r="CE32" s="215">
        <f>'[1]Primary and Summary'!$D$111</f>
        <v>0.10809999999999997</v>
      </c>
      <c r="CF32" s="215">
        <f>'[1]Primary and Summary'!$D$111</f>
        <v>0.10809999999999997</v>
      </c>
      <c r="CG32" s="215">
        <f>'[1]Primary and Summary'!$D$111</f>
        <v>0.10809999999999997</v>
      </c>
      <c r="CH32" s="215">
        <f>'[1]Primary and Summary'!$D$111</f>
        <v>0.10809999999999997</v>
      </c>
      <c r="CI32" s="215">
        <f>'[1]Primary and Summary'!$D$120</f>
        <v>1</v>
      </c>
      <c r="CJ32" s="215">
        <f>'[1]Primary and Summary'!$D$120</f>
        <v>1</v>
      </c>
      <c r="CK32" s="215">
        <f>'[1]Primary and Summary'!$D$120</f>
        <v>1</v>
      </c>
      <c r="CL32" s="215">
        <f>'[1]Primary and Summary'!$D$120</f>
        <v>1</v>
      </c>
      <c r="CM32" s="215">
        <f>'[1]Primary and Summary'!$D$120</f>
        <v>1</v>
      </c>
      <c r="CN32" s="215">
        <f>'[1]Primary and Summary'!$D$120</f>
        <v>1</v>
      </c>
      <c r="CO32" s="215">
        <f>'[1]Primary and Summary'!$D$105</f>
        <v>0.11529999999999996</v>
      </c>
      <c r="CP32" s="215">
        <f>'[1]Primary and Summary'!$D$105</f>
        <v>0.11529999999999996</v>
      </c>
      <c r="CQ32" s="215">
        <v>1</v>
      </c>
      <c r="CR32" s="22"/>
      <c r="CT32" s="21">
        <f t="shared" ref="CT32" si="205">BW32*AX32</f>
        <v>0</v>
      </c>
      <c r="CU32" s="21">
        <f t="shared" si="164"/>
        <v>45127.833274710574</v>
      </c>
      <c r="CV32" s="21">
        <f t="shared" si="165"/>
        <v>0</v>
      </c>
      <c r="CW32" s="21">
        <f t="shared" si="166"/>
        <v>0</v>
      </c>
      <c r="CX32" s="21">
        <f t="shared" si="167"/>
        <v>0</v>
      </c>
      <c r="CY32" s="21">
        <f t="shared" si="168"/>
        <v>0</v>
      </c>
      <c r="CZ32" s="21">
        <f t="shared" si="169"/>
        <v>0</v>
      </c>
      <c r="DA32" s="21">
        <f t="shared" si="170"/>
        <v>0</v>
      </c>
      <c r="DB32" s="21">
        <f t="shared" si="171"/>
        <v>0</v>
      </c>
      <c r="DC32" s="21">
        <f t="shared" si="172"/>
        <v>0</v>
      </c>
      <c r="DD32" s="21">
        <f t="shared" si="173"/>
        <v>0</v>
      </c>
      <c r="DE32" s="21">
        <f t="shared" si="174"/>
        <v>0</v>
      </c>
      <c r="DF32" s="21">
        <f t="shared" si="175"/>
        <v>0</v>
      </c>
      <c r="DG32" s="21">
        <f t="shared" si="176"/>
        <v>0</v>
      </c>
      <c r="DH32" s="21">
        <f t="shared" si="177"/>
        <v>0</v>
      </c>
      <c r="DI32" s="21">
        <f t="shared" si="178"/>
        <v>0</v>
      </c>
      <c r="DJ32" s="21">
        <f t="shared" si="179"/>
        <v>0</v>
      </c>
      <c r="DK32" s="21">
        <f t="shared" si="180"/>
        <v>0</v>
      </c>
      <c r="DL32" s="21">
        <f t="shared" si="181"/>
        <v>0</v>
      </c>
      <c r="DM32" s="21">
        <f t="shared" si="182"/>
        <v>0</v>
      </c>
      <c r="DN32" s="21">
        <f t="shared" si="183"/>
        <v>0</v>
      </c>
      <c r="DO32" s="22">
        <f t="shared" si="30"/>
        <v>45127.833274710574</v>
      </c>
      <c r="DQ32" s="100">
        <v>6.7799999999999999E-2</v>
      </c>
      <c r="DR32" s="99">
        <v>0.1</v>
      </c>
      <c r="DS32" s="100">
        <v>1.4999999999999999E-2</v>
      </c>
      <c r="DT32" s="100">
        <v>1.4999999999999999E-2</v>
      </c>
      <c r="DU32" s="100">
        <v>2.06E-2</v>
      </c>
      <c r="DV32" s="100">
        <v>1.78E-2</v>
      </c>
      <c r="DW32" s="100">
        <v>2.2700000000000001E-2</v>
      </c>
      <c r="DX32" s="100">
        <v>2.1700000000000001E-2</v>
      </c>
      <c r="DY32" s="100">
        <v>4.3299999999999998E-2</v>
      </c>
      <c r="DZ32" s="100">
        <v>1.3100000000000001E-2</v>
      </c>
      <c r="EA32" s="100">
        <v>4.7000000000000002E-3</v>
      </c>
      <c r="EB32" s="100">
        <v>3.09E-2</v>
      </c>
      <c r="EC32" s="100">
        <v>1.8800000000000001E-2</v>
      </c>
      <c r="ED32" s="100">
        <v>1.4999999999999999E-2</v>
      </c>
      <c r="EE32" s="100">
        <v>2.5399999999999999E-2</v>
      </c>
      <c r="EF32" s="100">
        <v>2.3199999999999998E-2</v>
      </c>
      <c r="EG32" s="100">
        <v>2.18E-2</v>
      </c>
      <c r="EH32" s="100">
        <v>2.2700000000000001E-2</v>
      </c>
      <c r="EI32" s="100">
        <v>0.2</v>
      </c>
      <c r="EJ32" s="100">
        <v>6.6699999999999995E-2</v>
      </c>
      <c r="EK32" s="100">
        <v>3.0200000000000001E-2</v>
      </c>
      <c r="EN32" s="216">
        <f t="shared" si="32"/>
        <v>0</v>
      </c>
      <c r="EO32" s="216">
        <f t="shared" si="33"/>
        <v>4512.7833274710574</v>
      </c>
      <c r="EP32" s="216">
        <f t="shared" si="34"/>
        <v>0</v>
      </c>
      <c r="EQ32" s="216">
        <f t="shared" si="35"/>
        <v>0</v>
      </c>
      <c r="ER32" s="216">
        <f t="shared" si="36"/>
        <v>0</v>
      </c>
      <c r="ES32" s="216">
        <f t="shared" si="37"/>
        <v>0</v>
      </c>
      <c r="ET32" s="216">
        <f t="shared" si="38"/>
        <v>0</v>
      </c>
      <c r="EU32" s="216">
        <f t="shared" si="39"/>
        <v>0</v>
      </c>
      <c r="EV32" s="216">
        <f t="shared" si="40"/>
        <v>0</v>
      </c>
      <c r="EW32" s="216">
        <f t="shared" si="41"/>
        <v>0</v>
      </c>
      <c r="EX32" s="216">
        <f t="shared" si="42"/>
        <v>0</v>
      </c>
      <c r="EY32" s="216">
        <f t="shared" si="43"/>
        <v>0</v>
      </c>
      <c r="EZ32" s="216">
        <f t="shared" si="44"/>
        <v>0</v>
      </c>
      <c r="FA32" s="216">
        <f t="shared" si="45"/>
        <v>0</v>
      </c>
      <c r="FB32" s="216">
        <f t="shared" si="46"/>
        <v>0</v>
      </c>
      <c r="FC32" s="216">
        <f t="shared" si="47"/>
        <v>0</v>
      </c>
      <c r="FD32" s="216">
        <f t="shared" si="48"/>
        <v>0</v>
      </c>
      <c r="FE32" s="216">
        <f t="shared" si="49"/>
        <v>0</v>
      </c>
      <c r="FF32" s="216">
        <f t="shared" si="50"/>
        <v>0</v>
      </c>
      <c r="FG32" s="216">
        <f t="shared" si="51"/>
        <v>0</v>
      </c>
      <c r="FH32" s="216">
        <f t="shared" si="52"/>
        <v>0</v>
      </c>
      <c r="FI32" s="216">
        <f t="shared" si="53"/>
        <v>4512.7833274710574</v>
      </c>
      <c r="FJ32" s="216"/>
      <c r="FK32" s="216" t="str">
        <f t="shared" si="54"/>
        <v>Horizon 1 - Prerequisites CWIP (Cloud)</v>
      </c>
      <c r="FL32" s="224">
        <f t="shared" si="198"/>
        <v>44833</v>
      </c>
      <c r="FM32" s="217">
        <v>1.5</v>
      </c>
      <c r="FN32" s="217">
        <f t="shared" si="58"/>
        <v>45127.833274710574</v>
      </c>
      <c r="FO32" s="218">
        <f t="shared" si="55"/>
        <v>564.09791593388218</v>
      </c>
      <c r="FP32" s="219">
        <f t="shared" si="56"/>
        <v>44563.735358776692</v>
      </c>
      <c r="FQ32" s="216">
        <f t="shared" si="184"/>
        <v>4512.7833274710574</v>
      </c>
      <c r="FS32" s="256"/>
      <c r="FT32" s="256"/>
      <c r="FU32" s="256"/>
      <c r="FV32" s="256"/>
      <c r="FW32" s="256"/>
      <c r="FX32" s="256"/>
      <c r="FY32" s="256"/>
    </row>
    <row r="33" spans="1:181" x14ac:dyDescent="0.25">
      <c r="B33" s="183" t="s">
        <v>301</v>
      </c>
      <c r="C33" s="16">
        <v>38</v>
      </c>
      <c r="D33" s="3">
        <v>0.12</v>
      </c>
      <c r="E33" s="228" t="s">
        <v>131</v>
      </c>
      <c r="F33" s="16" t="s">
        <v>296</v>
      </c>
      <c r="G33" s="208">
        <v>44805</v>
      </c>
      <c r="H33" s="209">
        <v>0</v>
      </c>
      <c r="I33" s="17">
        <v>0</v>
      </c>
      <c r="J33" s="17">
        <v>0</v>
      </c>
      <c r="K33" s="17">
        <v>0</v>
      </c>
      <c r="L33" s="210">
        <f t="shared" si="142"/>
        <v>0</v>
      </c>
      <c r="M33" s="209">
        <f>'Horizon 1 breakout'!K28</f>
        <v>34482216.037770003</v>
      </c>
      <c r="N33" s="17">
        <f>2546405*($M$33/($M$33+$M$35))</f>
        <v>2509256.1330444631</v>
      </c>
      <c r="O33" s="17">
        <f>165457*($M$33/($M$33+$M$35))</f>
        <v>163043.18912550743</v>
      </c>
      <c r="P33" s="17">
        <f>395087*($M$33/($M$33+$M$35))</f>
        <v>389323.17437176639</v>
      </c>
      <c r="Q33" s="210">
        <f t="shared" si="57"/>
        <v>37543838.534311742</v>
      </c>
      <c r="R33" s="209">
        <f t="shared" si="185"/>
        <v>34482216.037770003</v>
      </c>
      <c r="S33" s="17">
        <f t="shared" si="2"/>
        <v>2509256.1330444631</v>
      </c>
      <c r="T33" s="17">
        <f t="shared" si="3"/>
        <v>163043.18912550743</v>
      </c>
      <c r="U33" s="17">
        <f t="shared" si="4"/>
        <v>389323.17437176639</v>
      </c>
      <c r="V33" s="230">
        <f>(R33/SUM($R$33:$R$35))*598000</f>
        <v>342876.6797310175</v>
      </c>
      <c r="W33" s="210">
        <f t="shared" ref="W33" si="206">SUM(R33:V33)</f>
        <v>37886715.21404276</v>
      </c>
      <c r="X33" s="208"/>
      <c r="AA33" s="3">
        <v>1</v>
      </c>
      <c r="AB33" s="3"/>
      <c r="AC33" s="3"/>
      <c r="AD33" s="3"/>
      <c r="AE33" s="3"/>
      <c r="AF33" s="3"/>
      <c r="AG33" s="3"/>
      <c r="AH33" s="3"/>
      <c r="AI33" s="3"/>
      <c r="AJ33" s="3"/>
      <c r="AK33" s="3"/>
      <c r="AL33" s="3"/>
      <c r="AM33" s="3"/>
      <c r="AN33" s="3"/>
      <c r="AO33" s="3"/>
      <c r="AP33" s="3"/>
      <c r="AQ33" s="3"/>
      <c r="AR33" s="3"/>
      <c r="AS33" s="3"/>
      <c r="AT33" s="3"/>
      <c r="AU33" s="3"/>
      <c r="AV33" s="212">
        <f t="shared" si="6"/>
        <v>1</v>
      </c>
      <c r="AX33" s="21">
        <f>[2]Summary!$E$22*AY54</f>
        <v>43995115.714667223</v>
      </c>
      <c r="AY33" s="21">
        <f t="shared" si="143"/>
        <v>0</v>
      </c>
      <c r="AZ33" s="21">
        <f t="shared" si="144"/>
        <v>0</v>
      </c>
      <c r="BA33" s="21">
        <f t="shared" si="145"/>
        <v>0</v>
      </c>
      <c r="BB33" s="21">
        <f t="shared" si="146"/>
        <v>0</v>
      </c>
      <c r="BC33" s="21">
        <f t="shared" si="147"/>
        <v>0</v>
      </c>
      <c r="BD33" s="21">
        <f t="shared" si="148"/>
        <v>0</v>
      </c>
      <c r="BE33" s="21">
        <f t="shared" si="149"/>
        <v>0</v>
      </c>
      <c r="BF33" s="21">
        <f t="shared" si="150"/>
        <v>0</v>
      </c>
      <c r="BG33" s="21">
        <f t="shared" si="151"/>
        <v>0</v>
      </c>
      <c r="BH33" s="21">
        <f t="shared" si="152"/>
        <v>0</v>
      </c>
      <c r="BI33" s="21">
        <f t="shared" si="153"/>
        <v>0</v>
      </c>
      <c r="BJ33" s="21">
        <f t="shared" si="154"/>
        <v>0</v>
      </c>
      <c r="BK33" s="21">
        <f t="shared" si="155"/>
        <v>0</v>
      </c>
      <c r="BL33" s="21">
        <f t="shared" si="156"/>
        <v>0</v>
      </c>
      <c r="BM33" s="21">
        <f t="shared" si="157"/>
        <v>0</v>
      </c>
      <c r="BN33" s="21">
        <f t="shared" si="158"/>
        <v>0</v>
      </c>
      <c r="BO33" s="21">
        <f t="shared" si="159"/>
        <v>0</v>
      </c>
      <c r="BP33" s="21">
        <f t="shared" si="160"/>
        <v>0</v>
      </c>
      <c r="BQ33" s="21">
        <f t="shared" si="161"/>
        <v>0</v>
      </c>
      <c r="BR33" s="21">
        <f t="shared" si="162"/>
        <v>0</v>
      </c>
      <c r="BS33" s="22">
        <f t="shared" si="25"/>
        <v>43995115.714667223</v>
      </c>
      <c r="BT33" s="213">
        <f t="shared" si="26"/>
        <v>6108400.500624463</v>
      </c>
      <c r="BU33" s="214"/>
      <c r="BV33" s="213"/>
      <c r="BW33" s="215">
        <f>'[1]Primary and Summary'!$D$105</f>
        <v>0.11529999999999996</v>
      </c>
      <c r="BX33" s="215">
        <f>'[1]Primary and Summary'!$D$105</f>
        <v>0.11529999999999996</v>
      </c>
      <c r="BY33" s="215">
        <f>'[1]Primary and Summary'!$D$111</f>
        <v>0.10809999999999997</v>
      </c>
      <c r="BZ33" s="215">
        <f>'[1]Primary and Summary'!$D$111</f>
        <v>0.10809999999999997</v>
      </c>
      <c r="CA33" s="215">
        <f>'[1]Primary and Summary'!$D$111</f>
        <v>0.10809999999999997</v>
      </c>
      <c r="CB33" s="215">
        <f>'[1]Primary and Summary'!$D$111</f>
        <v>0.10809999999999997</v>
      </c>
      <c r="CC33" s="215">
        <f>'[1]Primary and Summary'!$D$111</f>
        <v>0.10809999999999997</v>
      </c>
      <c r="CD33" s="215">
        <f>'[1]Primary and Summary'!$D$111</f>
        <v>0.10809999999999997</v>
      </c>
      <c r="CE33" s="215">
        <f>'[1]Primary and Summary'!$D$111</f>
        <v>0.10809999999999997</v>
      </c>
      <c r="CF33" s="215">
        <f>'[1]Primary and Summary'!$D$111</f>
        <v>0.10809999999999997</v>
      </c>
      <c r="CG33" s="215">
        <f>'[1]Primary and Summary'!$D$111</f>
        <v>0.10809999999999997</v>
      </c>
      <c r="CH33" s="215">
        <f>'[1]Primary and Summary'!$D$111</f>
        <v>0.10809999999999997</v>
      </c>
      <c r="CI33" s="215">
        <f>'[1]Primary and Summary'!$D$120</f>
        <v>1</v>
      </c>
      <c r="CJ33" s="215">
        <f>'[1]Primary and Summary'!$D$120</f>
        <v>1</v>
      </c>
      <c r="CK33" s="215">
        <f>'[1]Primary and Summary'!$D$120</f>
        <v>1</v>
      </c>
      <c r="CL33" s="215">
        <f>'[1]Primary and Summary'!$D$120</f>
        <v>1</v>
      </c>
      <c r="CM33" s="215">
        <f>'[1]Primary and Summary'!$D$120</f>
        <v>1</v>
      </c>
      <c r="CN33" s="215">
        <f>'[1]Primary and Summary'!$D$120</f>
        <v>1</v>
      </c>
      <c r="CO33" s="215">
        <f>'[1]Primary and Summary'!$D$105</f>
        <v>0.11529999999999996</v>
      </c>
      <c r="CP33" s="215">
        <f>'[1]Primary and Summary'!$D$105</f>
        <v>0.11529999999999996</v>
      </c>
      <c r="CQ33" s="215">
        <v>1</v>
      </c>
      <c r="CR33" s="22"/>
      <c r="CT33" s="21">
        <f t="shared" si="163"/>
        <v>5072636.8419011291</v>
      </c>
      <c r="CU33" s="21">
        <f t="shared" si="164"/>
        <v>0</v>
      </c>
      <c r="CV33" s="21">
        <f t="shared" si="165"/>
        <v>0</v>
      </c>
      <c r="CW33" s="21">
        <f t="shared" si="166"/>
        <v>0</v>
      </c>
      <c r="CX33" s="21">
        <f t="shared" si="167"/>
        <v>0</v>
      </c>
      <c r="CY33" s="21">
        <f t="shared" si="168"/>
        <v>0</v>
      </c>
      <c r="CZ33" s="21">
        <f t="shared" si="169"/>
        <v>0</v>
      </c>
      <c r="DA33" s="21">
        <f t="shared" si="170"/>
        <v>0</v>
      </c>
      <c r="DB33" s="21">
        <f t="shared" si="171"/>
        <v>0</v>
      </c>
      <c r="DC33" s="21">
        <f t="shared" si="172"/>
        <v>0</v>
      </c>
      <c r="DD33" s="21">
        <f t="shared" si="173"/>
        <v>0</v>
      </c>
      <c r="DE33" s="21">
        <f t="shared" si="174"/>
        <v>0</v>
      </c>
      <c r="DF33" s="21">
        <f t="shared" si="175"/>
        <v>0</v>
      </c>
      <c r="DG33" s="21">
        <f t="shared" si="176"/>
        <v>0</v>
      </c>
      <c r="DH33" s="21">
        <f t="shared" si="177"/>
        <v>0</v>
      </c>
      <c r="DI33" s="21">
        <f t="shared" si="178"/>
        <v>0</v>
      </c>
      <c r="DJ33" s="21">
        <f t="shared" si="179"/>
        <v>0</v>
      </c>
      <c r="DK33" s="21">
        <f t="shared" si="180"/>
        <v>0</v>
      </c>
      <c r="DL33" s="21">
        <f t="shared" si="181"/>
        <v>0</v>
      </c>
      <c r="DM33" s="21">
        <f t="shared" si="182"/>
        <v>0</v>
      </c>
      <c r="DN33" s="21">
        <f t="shared" si="183"/>
        <v>0</v>
      </c>
      <c r="DO33" s="22">
        <f t="shared" si="30"/>
        <v>5072636.8419011291</v>
      </c>
      <c r="DQ33" s="100">
        <v>6.7799999999999999E-2</v>
      </c>
      <c r="DR33" s="99">
        <v>0.1</v>
      </c>
      <c r="DS33" s="100">
        <v>1.4999999999999999E-2</v>
      </c>
      <c r="DT33" s="100">
        <v>1.4999999999999999E-2</v>
      </c>
      <c r="DU33" s="100">
        <v>2.06E-2</v>
      </c>
      <c r="DV33" s="100">
        <v>1.78E-2</v>
      </c>
      <c r="DW33" s="100">
        <v>2.2700000000000001E-2</v>
      </c>
      <c r="DX33" s="100">
        <v>2.1700000000000001E-2</v>
      </c>
      <c r="DY33" s="100">
        <v>4.3299999999999998E-2</v>
      </c>
      <c r="DZ33" s="100">
        <v>1.3100000000000001E-2</v>
      </c>
      <c r="EA33" s="100">
        <v>4.7000000000000002E-3</v>
      </c>
      <c r="EB33" s="100">
        <v>3.09E-2</v>
      </c>
      <c r="EC33" s="100">
        <v>1.8800000000000001E-2</v>
      </c>
      <c r="ED33" s="100">
        <v>1.4999999999999999E-2</v>
      </c>
      <c r="EE33" s="100">
        <v>2.5399999999999999E-2</v>
      </c>
      <c r="EF33" s="100">
        <v>2.3199999999999998E-2</v>
      </c>
      <c r="EG33" s="100">
        <v>2.18E-2</v>
      </c>
      <c r="EH33" s="100">
        <v>2.2700000000000001E-2</v>
      </c>
      <c r="EI33" s="100">
        <v>0.2</v>
      </c>
      <c r="EJ33" s="100">
        <v>6.6699999999999995E-2</v>
      </c>
      <c r="EK33" s="100">
        <v>3.0200000000000001E-2</v>
      </c>
      <c r="EN33" s="216">
        <f t="shared" si="32"/>
        <v>343924.77788089652</v>
      </c>
      <c r="EO33" s="216">
        <f t="shared" si="33"/>
        <v>0</v>
      </c>
      <c r="EP33" s="216">
        <f t="shared" si="34"/>
        <v>0</v>
      </c>
      <c r="EQ33" s="216">
        <f t="shared" si="35"/>
        <v>0</v>
      </c>
      <c r="ER33" s="216">
        <f t="shared" si="36"/>
        <v>0</v>
      </c>
      <c r="ES33" s="216">
        <f t="shared" si="37"/>
        <v>0</v>
      </c>
      <c r="ET33" s="216">
        <f t="shared" si="38"/>
        <v>0</v>
      </c>
      <c r="EU33" s="216">
        <f t="shared" si="39"/>
        <v>0</v>
      </c>
      <c r="EV33" s="216">
        <f t="shared" si="40"/>
        <v>0</v>
      </c>
      <c r="EW33" s="216">
        <f t="shared" si="41"/>
        <v>0</v>
      </c>
      <c r="EX33" s="216">
        <f t="shared" si="42"/>
        <v>0</v>
      </c>
      <c r="EY33" s="216">
        <f t="shared" si="43"/>
        <v>0</v>
      </c>
      <c r="EZ33" s="216">
        <f t="shared" si="44"/>
        <v>0</v>
      </c>
      <c r="FA33" s="216">
        <f t="shared" si="45"/>
        <v>0</v>
      </c>
      <c r="FB33" s="216">
        <f t="shared" si="46"/>
        <v>0</v>
      </c>
      <c r="FC33" s="216">
        <f t="shared" si="47"/>
        <v>0</v>
      </c>
      <c r="FD33" s="216">
        <f t="shared" si="48"/>
        <v>0</v>
      </c>
      <c r="FE33" s="216">
        <f t="shared" si="49"/>
        <v>0</v>
      </c>
      <c r="FF33" s="216">
        <f t="shared" si="50"/>
        <v>0</v>
      </c>
      <c r="FG33" s="216">
        <f t="shared" si="51"/>
        <v>0</v>
      </c>
      <c r="FH33" s="216">
        <f t="shared" si="52"/>
        <v>0</v>
      </c>
      <c r="FI33" s="216">
        <f t="shared" si="53"/>
        <v>343924.77788089652</v>
      </c>
      <c r="FJ33" s="216"/>
      <c r="FK33" s="216" t="str">
        <f t="shared" si="54"/>
        <v xml:space="preserve">Horizon 1 - Implementation (On Prem) </v>
      </c>
      <c r="FL33" s="224">
        <f t="shared" si="198"/>
        <v>44833</v>
      </c>
      <c r="FM33" s="217">
        <v>1.5</v>
      </c>
      <c r="FN33" s="217">
        <f t="shared" si="58"/>
        <v>5072636.8419011291</v>
      </c>
      <c r="FO33" s="218">
        <f t="shared" si="55"/>
        <v>42990.597235112065</v>
      </c>
      <c r="FP33" s="219">
        <f t="shared" si="56"/>
        <v>5029646.2446660167</v>
      </c>
      <c r="FQ33" s="216">
        <f t="shared" si="184"/>
        <v>343924.77788089652</v>
      </c>
      <c r="FS33" s="256"/>
      <c r="FT33" s="256"/>
      <c r="FU33" s="256"/>
      <c r="FV33" s="256"/>
      <c r="FW33" s="256"/>
      <c r="FX33" s="256"/>
      <c r="FY33" s="256"/>
    </row>
    <row r="34" spans="1:181" x14ac:dyDescent="0.25">
      <c r="A34" s="97" t="s">
        <v>144</v>
      </c>
      <c r="B34" s="183" t="s">
        <v>301</v>
      </c>
      <c r="C34" s="16">
        <v>38</v>
      </c>
      <c r="D34" s="3">
        <v>0.12</v>
      </c>
      <c r="E34" s="228" t="s">
        <v>131</v>
      </c>
      <c r="F34" s="16" t="s">
        <v>297</v>
      </c>
      <c r="G34" s="208">
        <v>44805</v>
      </c>
      <c r="H34" s="209">
        <v>0</v>
      </c>
      <c r="I34" s="17">
        <v>0</v>
      </c>
      <c r="J34" s="17">
        <v>0</v>
      </c>
      <c r="K34" s="17">
        <v>0</v>
      </c>
      <c r="L34" s="210">
        <f t="shared" ref="L34" si="207">SUM(H34:K34)</f>
        <v>0</v>
      </c>
      <c r="M34" s="209">
        <f>'Horizon 1 breakout'!J28</f>
        <v>25146588.87723</v>
      </c>
      <c r="N34" s="17">
        <v>1829002</v>
      </c>
      <c r="O34" s="17">
        <v>118794</v>
      </c>
      <c r="P34" s="17">
        <v>283665</v>
      </c>
      <c r="Q34" s="210">
        <f t="shared" ref="Q34" si="208">SUM(M34:P34)</f>
        <v>27378049.87723</v>
      </c>
      <c r="R34" s="209">
        <f t="shared" si="185"/>
        <v>25146588.87723</v>
      </c>
      <c r="S34" s="17">
        <f t="shared" si="2"/>
        <v>1829002</v>
      </c>
      <c r="T34" s="17">
        <v>118927</v>
      </c>
      <c r="U34" s="17">
        <v>283981</v>
      </c>
      <c r="V34" s="230">
        <f>(R34/SUM($R$33:$R$35))*598000</f>
        <v>250047.12259041809</v>
      </c>
      <c r="W34" s="210">
        <f t="shared" ref="W34" si="209">SUM(R34:V34)</f>
        <v>27628545.999820419</v>
      </c>
      <c r="X34" s="208"/>
      <c r="AA34" s="3"/>
      <c r="AB34" s="3">
        <v>1</v>
      </c>
      <c r="AC34" s="3"/>
      <c r="AD34" s="3"/>
      <c r="AE34" s="3"/>
      <c r="AF34" s="3"/>
      <c r="AG34" s="3"/>
      <c r="AH34" s="3"/>
      <c r="AI34" s="3"/>
      <c r="AJ34" s="3"/>
      <c r="AK34" s="3"/>
      <c r="AL34" s="3"/>
      <c r="AM34" s="3"/>
      <c r="AN34" s="3"/>
      <c r="AO34" s="3"/>
      <c r="AP34" s="3"/>
      <c r="AQ34" s="3"/>
      <c r="AR34" s="3"/>
      <c r="AS34" s="3"/>
      <c r="AT34" s="3"/>
      <c r="AU34" s="3"/>
      <c r="AV34" s="212">
        <f t="shared" si="6"/>
        <v>1</v>
      </c>
      <c r="AX34" s="21">
        <f t="shared" ref="AX34" si="210">AA34*$W34</f>
        <v>0</v>
      </c>
      <c r="AY34" s="21">
        <f>[2]Summary!$E$23*BA55</f>
        <v>21312390.121551584</v>
      </c>
      <c r="AZ34" s="21">
        <f t="shared" si="144"/>
        <v>0</v>
      </c>
      <c r="BA34" s="21">
        <f t="shared" si="145"/>
        <v>0</v>
      </c>
      <c r="BB34" s="21">
        <f t="shared" si="146"/>
        <v>0</v>
      </c>
      <c r="BC34" s="21">
        <f t="shared" si="147"/>
        <v>0</v>
      </c>
      <c r="BD34" s="21">
        <f t="shared" si="148"/>
        <v>0</v>
      </c>
      <c r="BE34" s="21">
        <f t="shared" si="149"/>
        <v>0</v>
      </c>
      <c r="BF34" s="21">
        <f t="shared" si="150"/>
        <v>0</v>
      </c>
      <c r="BG34" s="21">
        <f t="shared" si="151"/>
        <v>0</v>
      </c>
      <c r="BH34" s="21">
        <f t="shared" si="152"/>
        <v>0</v>
      </c>
      <c r="BI34" s="21">
        <f t="shared" si="153"/>
        <v>0</v>
      </c>
      <c r="BJ34" s="21">
        <f t="shared" si="154"/>
        <v>0</v>
      </c>
      <c r="BK34" s="21">
        <f t="shared" si="155"/>
        <v>0</v>
      </c>
      <c r="BL34" s="21">
        <f t="shared" si="156"/>
        <v>0</v>
      </c>
      <c r="BM34" s="21">
        <f t="shared" si="157"/>
        <v>0</v>
      </c>
      <c r="BN34" s="21">
        <f t="shared" si="158"/>
        <v>0</v>
      </c>
      <c r="BO34" s="21">
        <f t="shared" si="159"/>
        <v>0</v>
      </c>
      <c r="BP34" s="21">
        <f t="shared" si="160"/>
        <v>0</v>
      </c>
      <c r="BQ34" s="21">
        <f t="shared" si="161"/>
        <v>0</v>
      </c>
      <c r="BR34" s="21">
        <f t="shared" si="162"/>
        <v>0</v>
      </c>
      <c r="BS34" s="22">
        <f t="shared" si="25"/>
        <v>21312390.121551584</v>
      </c>
      <c r="BT34" s="213">
        <f t="shared" si="26"/>
        <v>-6316155.8782688342</v>
      </c>
      <c r="BU34" s="214"/>
      <c r="BV34" s="213"/>
      <c r="BW34" s="215">
        <f>'[1]Primary and Summary'!$D$105</f>
        <v>0.11529999999999996</v>
      </c>
      <c r="BX34" s="215">
        <f>'[1]Primary and Summary'!$D$105</f>
        <v>0.11529999999999996</v>
      </c>
      <c r="BY34" s="215">
        <f>'[1]Primary and Summary'!$D$111</f>
        <v>0.10809999999999997</v>
      </c>
      <c r="BZ34" s="215">
        <f>'[1]Primary and Summary'!$D$111</f>
        <v>0.10809999999999997</v>
      </c>
      <c r="CA34" s="215">
        <f>'[1]Primary and Summary'!$D$111</f>
        <v>0.10809999999999997</v>
      </c>
      <c r="CB34" s="215">
        <f>'[1]Primary and Summary'!$D$111</f>
        <v>0.10809999999999997</v>
      </c>
      <c r="CC34" s="215">
        <f>'[1]Primary and Summary'!$D$111</f>
        <v>0.10809999999999997</v>
      </c>
      <c r="CD34" s="215">
        <f>'[1]Primary and Summary'!$D$111</f>
        <v>0.10809999999999997</v>
      </c>
      <c r="CE34" s="215">
        <f>'[1]Primary and Summary'!$D$111</f>
        <v>0.10809999999999997</v>
      </c>
      <c r="CF34" s="215">
        <f>'[1]Primary and Summary'!$D$111</f>
        <v>0.10809999999999997</v>
      </c>
      <c r="CG34" s="215">
        <f>'[1]Primary and Summary'!$D$111</f>
        <v>0.10809999999999997</v>
      </c>
      <c r="CH34" s="215">
        <f>'[1]Primary and Summary'!$D$111</f>
        <v>0.10809999999999997</v>
      </c>
      <c r="CI34" s="215">
        <f>'[1]Primary and Summary'!$D$120</f>
        <v>1</v>
      </c>
      <c r="CJ34" s="215">
        <f>'[1]Primary and Summary'!$D$120</f>
        <v>1</v>
      </c>
      <c r="CK34" s="215">
        <f>'[1]Primary and Summary'!$D$120</f>
        <v>1</v>
      </c>
      <c r="CL34" s="215">
        <f>'[1]Primary and Summary'!$D$120</f>
        <v>1</v>
      </c>
      <c r="CM34" s="215">
        <f>'[1]Primary and Summary'!$D$120</f>
        <v>1</v>
      </c>
      <c r="CN34" s="215">
        <f>'[1]Primary and Summary'!$D$120</f>
        <v>1</v>
      </c>
      <c r="CO34" s="215">
        <f>'[1]Primary and Summary'!$D$105</f>
        <v>0.11529999999999996</v>
      </c>
      <c r="CP34" s="215">
        <f>'[1]Primary and Summary'!$D$105</f>
        <v>0.11529999999999996</v>
      </c>
      <c r="CQ34" s="215">
        <v>1</v>
      </c>
      <c r="CR34" s="22"/>
      <c r="CT34" s="21">
        <f t="shared" si="163"/>
        <v>0</v>
      </c>
      <c r="CU34" s="21">
        <f t="shared" si="164"/>
        <v>2457318.5810148967</v>
      </c>
      <c r="CV34" s="21">
        <f t="shared" si="165"/>
        <v>0</v>
      </c>
      <c r="CW34" s="21">
        <f t="shared" si="166"/>
        <v>0</v>
      </c>
      <c r="CX34" s="21">
        <f t="shared" si="167"/>
        <v>0</v>
      </c>
      <c r="CY34" s="21">
        <f t="shared" si="168"/>
        <v>0</v>
      </c>
      <c r="CZ34" s="21">
        <f t="shared" si="169"/>
        <v>0</v>
      </c>
      <c r="DA34" s="21">
        <f t="shared" si="170"/>
        <v>0</v>
      </c>
      <c r="DB34" s="21">
        <f t="shared" si="171"/>
        <v>0</v>
      </c>
      <c r="DC34" s="21">
        <f t="shared" si="172"/>
        <v>0</v>
      </c>
      <c r="DD34" s="21">
        <f t="shared" si="173"/>
        <v>0</v>
      </c>
      <c r="DE34" s="21">
        <f t="shared" si="174"/>
        <v>0</v>
      </c>
      <c r="DF34" s="21">
        <f t="shared" si="175"/>
        <v>0</v>
      </c>
      <c r="DG34" s="21">
        <f t="shared" si="176"/>
        <v>0</v>
      </c>
      <c r="DH34" s="21">
        <f t="shared" si="177"/>
        <v>0</v>
      </c>
      <c r="DI34" s="21">
        <f t="shared" si="178"/>
        <v>0</v>
      </c>
      <c r="DJ34" s="21">
        <f t="shared" si="179"/>
        <v>0</v>
      </c>
      <c r="DK34" s="21">
        <f t="shared" si="180"/>
        <v>0</v>
      </c>
      <c r="DL34" s="21">
        <f t="shared" si="181"/>
        <v>0</v>
      </c>
      <c r="DM34" s="21">
        <f t="shared" si="182"/>
        <v>0</v>
      </c>
      <c r="DN34" s="21">
        <f t="shared" si="183"/>
        <v>0</v>
      </c>
      <c r="DO34" s="22">
        <f t="shared" si="30"/>
        <v>2457318.5810148967</v>
      </c>
      <c r="DQ34" s="100">
        <v>6.7799999999999999E-2</v>
      </c>
      <c r="DR34" s="99">
        <v>0.1</v>
      </c>
      <c r="DS34" s="100">
        <v>1.4999999999999999E-2</v>
      </c>
      <c r="DT34" s="100">
        <v>1.4999999999999999E-2</v>
      </c>
      <c r="DU34" s="100">
        <v>2.06E-2</v>
      </c>
      <c r="DV34" s="100">
        <v>1.78E-2</v>
      </c>
      <c r="DW34" s="100">
        <v>2.2700000000000001E-2</v>
      </c>
      <c r="DX34" s="100">
        <v>2.1700000000000001E-2</v>
      </c>
      <c r="DY34" s="100">
        <v>4.3299999999999998E-2</v>
      </c>
      <c r="DZ34" s="100">
        <v>1.3100000000000001E-2</v>
      </c>
      <c r="EA34" s="100">
        <v>4.7000000000000002E-3</v>
      </c>
      <c r="EB34" s="100">
        <v>3.09E-2</v>
      </c>
      <c r="EC34" s="100">
        <v>1.8800000000000001E-2</v>
      </c>
      <c r="ED34" s="100">
        <v>1.4999999999999999E-2</v>
      </c>
      <c r="EE34" s="100">
        <v>2.5399999999999999E-2</v>
      </c>
      <c r="EF34" s="100">
        <v>2.3199999999999998E-2</v>
      </c>
      <c r="EG34" s="100">
        <v>2.18E-2</v>
      </c>
      <c r="EH34" s="100">
        <v>2.2700000000000001E-2</v>
      </c>
      <c r="EI34" s="100">
        <v>0.2</v>
      </c>
      <c r="EJ34" s="100">
        <v>6.6699999999999995E-2</v>
      </c>
      <c r="EK34" s="100">
        <v>3.0200000000000001E-2</v>
      </c>
      <c r="EN34" s="216">
        <f t="shared" si="32"/>
        <v>0</v>
      </c>
      <c r="EO34" s="216">
        <f t="shared" si="33"/>
        <v>245731.85810148969</v>
      </c>
      <c r="EP34" s="216">
        <f t="shared" si="34"/>
        <v>0</v>
      </c>
      <c r="EQ34" s="216">
        <f t="shared" si="35"/>
        <v>0</v>
      </c>
      <c r="ER34" s="216">
        <f t="shared" si="36"/>
        <v>0</v>
      </c>
      <c r="ES34" s="216">
        <f t="shared" si="37"/>
        <v>0</v>
      </c>
      <c r="ET34" s="216">
        <f t="shared" si="38"/>
        <v>0</v>
      </c>
      <c r="EU34" s="216">
        <f t="shared" si="39"/>
        <v>0</v>
      </c>
      <c r="EV34" s="216">
        <f t="shared" si="40"/>
        <v>0</v>
      </c>
      <c r="EW34" s="216">
        <f t="shared" si="41"/>
        <v>0</v>
      </c>
      <c r="EX34" s="216">
        <f t="shared" si="42"/>
        <v>0</v>
      </c>
      <c r="EY34" s="216">
        <f t="shared" si="43"/>
        <v>0</v>
      </c>
      <c r="EZ34" s="216">
        <f t="shared" si="44"/>
        <v>0</v>
      </c>
      <c r="FA34" s="216">
        <f t="shared" si="45"/>
        <v>0</v>
      </c>
      <c r="FB34" s="216">
        <f t="shared" si="46"/>
        <v>0</v>
      </c>
      <c r="FC34" s="216">
        <f t="shared" si="47"/>
        <v>0</v>
      </c>
      <c r="FD34" s="216">
        <f t="shared" si="48"/>
        <v>0</v>
      </c>
      <c r="FE34" s="216">
        <f t="shared" si="49"/>
        <v>0</v>
      </c>
      <c r="FF34" s="216">
        <f t="shared" si="50"/>
        <v>0</v>
      </c>
      <c r="FG34" s="216">
        <f t="shared" si="51"/>
        <v>0</v>
      </c>
      <c r="FH34" s="216">
        <f t="shared" si="52"/>
        <v>0</v>
      </c>
      <c r="FI34" s="216">
        <f t="shared" si="53"/>
        <v>245731.85810148969</v>
      </c>
      <c r="FJ34" s="216"/>
      <c r="FK34" s="216" t="str">
        <f t="shared" si="54"/>
        <v xml:space="preserve">Horizon 1 - Implementation (Cloud) </v>
      </c>
      <c r="FL34" s="224">
        <f t="shared" si="198"/>
        <v>44833</v>
      </c>
      <c r="FM34" s="217">
        <v>1.5</v>
      </c>
      <c r="FN34" s="217">
        <f t="shared" si="58"/>
        <v>2457318.5810148967</v>
      </c>
      <c r="FO34" s="218">
        <f t="shared" si="55"/>
        <v>30716.482262686215</v>
      </c>
      <c r="FP34" s="219">
        <f t="shared" si="56"/>
        <v>2426602.0987522104</v>
      </c>
      <c r="FQ34" s="216">
        <f t="shared" si="184"/>
        <v>245731.85810148972</v>
      </c>
    </row>
    <row r="35" spans="1:181" x14ac:dyDescent="0.25">
      <c r="B35" s="183" t="s">
        <v>301</v>
      </c>
      <c r="C35" s="16">
        <v>38</v>
      </c>
      <c r="D35" s="3">
        <v>0.12</v>
      </c>
      <c r="E35" s="228" t="s">
        <v>131</v>
      </c>
      <c r="F35" s="16" t="s">
        <v>298</v>
      </c>
      <c r="G35" s="208">
        <v>44805</v>
      </c>
      <c r="H35" s="209">
        <v>0</v>
      </c>
      <c r="I35" s="17">
        <v>0</v>
      </c>
      <c r="J35" s="17">
        <v>0</v>
      </c>
      <c r="K35" s="17">
        <v>0</v>
      </c>
      <c r="L35" s="210">
        <f t="shared" ref="L35" si="211">SUM(H35:K35)</f>
        <v>0</v>
      </c>
      <c r="M35" s="209">
        <f>'Horizon 1 breakout'!L28</f>
        <v>510500</v>
      </c>
      <c r="N35" s="17">
        <f>2546405-N33</f>
        <v>37148.866955536883</v>
      </c>
      <c r="O35" s="17">
        <f>165457-O33</f>
        <v>2413.8108744925703</v>
      </c>
      <c r="P35" s="17">
        <f>395087-P33</f>
        <v>5763.8256282336079</v>
      </c>
      <c r="Q35" s="210">
        <f t="shared" ref="Q35" si="212">SUM(M35:P35)</f>
        <v>555826.50345826312</v>
      </c>
      <c r="R35" s="209">
        <f t="shared" si="185"/>
        <v>510500</v>
      </c>
      <c r="S35" s="17">
        <f t="shared" ref="S35" si="213">IFERROR(I35+N35,"")</f>
        <v>37148.866955536883</v>
      </c>
      <c r="T35" s="17">
        <f t="shared" ref="T35" si="214">IFERROR(J35+O35,"")</f>
        <v>2413.8108744925703</v>
      </c>
      <c r="U35" s="17">
        <f t="shared" ref="U35" si="215">IFERROR(K35+P35,"")</f>
        <v>5763.8256282336079</v>
      </c>
      <c r="V35" s="230">
        <f>(R35/SUM($R$33:$R$35))*598000</f>
        <v>5076.1976785644056</v>
      </c>
      <c r="W35" s="210">
        <f t="shared" ref="W35" si="216">SUM(R35:V35)</f>
        <v>560902.70113682747</v>
      </c>
      <c r="X35" s="208"/>
      <c r="AA35" s="3"/>
      <c r="AB35" s="3"/>
      <c r="AC35" s="3"/>
      <c r="AD35" s="3"/>
      <c r="AE35" s="3"/>
      <c r="AF35" s="3"/>
      <c r="AG35" s="3"/>
      <c r="AH35" s="3"/>
      <c r="AI35" s="3"/>
      <c r="AJ35" s="3"/>
      <c r="AK35" s="3"/>
      <c r="AL35" s="3"/>
      <c r="AM35" s="3"/>
      <c r="AN35" s="3"/>
      <c r="AO35" s="3"/>
      <c r="AP35" s="3"/>
      <c r="AQ35" s="3"/>
      <c r="AR35" s="3"/>
      <c r="AS35" s="3">
        <v>1</v>
      </c>
      <c r="AT35" s="3"/>
      <c r="AU35" s="3"/>
      <c r="AV35" s="212">
        <f t="shared" si="6"/>
        <v>1</v>
      </c>
      <c r="AX35" s="21">
        <f t="shared" ref="AX35" si="217">AA35*$W35</f>
        <v>0</v>
      </c>
      <c r="AY35" s="21">
        <f t="shared" si="143"/>
        <v>0</v>
      </c>
      <c r="AZ35" s="21">
        <f t="shared" si="144"/>
        <v>0</v>
      </c>
      <c r="BA35" s="21">
        <f t="shared" si="145"/>
        <v>0</v>
      </c>
      <c r="BB35" s="21">
        <f t="shared" si="146"/>
        <v>0</v>
      </c>
      <c r="BC35" s="21">
        <f t="shared" si="147"/>
        <v>0</v>
      </c>
      <c r="BD35" s="21">
        <f t="shared" si="148"/>
        <v>0</v>
      </c>
      <c r="BE35" s="21">
        <f t="shared" si="149"/>
        <v>0</v>
      </c>
      <c r="BF35" s="21">
        <f t="shared" si="150"/>
        <v>0</v>
      </c>
      <c r="BG35" s="21">
        <f t="shared" si="151"/>
        <v>0</v>
      </c>
      <c r="BH35" s="21">
        <f t="shared" si="152"/>
        <v>0</v>
      </c>
      <c r="BI35" s="21">
        <f t="shared" si="153"/>
        <v>0</v>
      </c>
      <c r="BJ35" s="21">
        <f t="shared" si="154"/>
        <v>0</v>
      </c>
      <c r="BK35" s="21">
        <f t="shared" si="155"/>
        <v>0</v>
      </c>
      <c r="BL35" s="21">
        <f t="shared" si="156"/>
        <v>0</v>
      </c>
      <c r="BM35" s="21">
        <f t="shared" si="157"/>
        <v>0</v>
      </c>
      <c r="BN35" s="21">
        <f t="shared" si="158"/>
        <v>0</v>
      </c>
      <c r="BO35" s="21">
        <f t="shared" si="159"/>
        <v>0</v>
      </c>
      <c r="BP35" s="21">
        <f>[2]Summary!$E$24</f>
        <v>2224727.8800000013</v>
      </c>
      <c r="BQ35" s="21">
        <f t="shared" si="161"/>
        <v>0</v>
      </c>
      <c r="BR35" s="21">
        <f t="shared" si="162"/>
        <v>0</v>
      </c>
      <c r="BS35" s="22">
        <f t="shared" si="25"/>
        <v>2224727.8800000013</v>
      </c>
      <c r="BT35" s="213">
        <f t="shared" ref="BT35" si="218">BS35-W35</f>
        <v>1663825.1788631738</v>
      </c>
      <c r="BU35" s="231"/>
      <c r="BV35" s="213"/>
      <c r="BW35" s="215">
        <f>'[1]Primary and Summary'!$D$105</f>
        <v>0.11529999999999996</v>
      </c>
      <c r="BX35" s="215">
        <f>'[1]Primary and Summary'!$D$105</f>
        <v>0.11529999999999996</v>
      </c>
      <c r="BY35" s="215">
        <f>'[1]Primary and Summary'!$D$111</f>
        <v>0.10809999999999997</v>
      </c>
      <c r="BZ35" s="215">
        <f>'[1]Primary and Summary'!$D$111</f>
        <v>0.10809999999999997</v>
      </c>
      <c r="CA35" s="215">
        <f>'[1]Primary and Summary'!$D$111</f>
        <v>0.10809999999999997</v>
      </c>
      <c r="CB35" s="215">
        <f>'[1]Primary and Summary'!$D$111</f>
        <v>0.10809999999999997</v>
      </c>
      <c r="CC35" s="215">
        <f>'[1]Primary and Summary'!$D$111</f>
        <v>0.10809999999999997</v>
      </c>
      <c r="CD35" s="215">
        <f>'[1]Primary and Summary'!$D$111</f>
        <v>0.10809999999999997</v>
      </c>
      <c r="CE35" s="215">
        <f>'[1]Primary and Summary'!$D$111</f>
        <v>0.10809999999999997</v>
      </c>
      <c r="CF35" s="215">
        <f>'[1]Primary and Summary'!$D$111</f>
        <v>0.10809999999999997</v>
      </c>
      <c r="CG35" s="215">
        <f>'[1]Primary and Summary'!$D$111</f>
        <v>0.10809999999999997</v>
      </c>
      <c r="CH35" s="215">
        <f>'[1]Primary and Summary'!$D$111</f>
        <v>0.10809999999999997</v>
      </c>
      <c r="CI35" s="215">
        <f>'[1]Primary and Summary'!$D$120</f>
        <v>1</v>
      </c>
      <c r="CJ35" s="215">
        <f>'[1]Primary and Summary'!$D$120</f>
        <v>1</v>
      </c>
      <c r="CK35" s="215">
        <f>'[1]Primary and Summary'!$D$120</f>
        <v>1</v>
      </c>
      <c r="CL35" s="215">
        <f>'[1]Primary and Summary'!$D$120</f>
        <v>1</v>
      </c>
      <c r="CM35" s="215">
        <f>'[1]Primary and Summary'!$D$120</f>
        <v>1</v>
      </c>
      <c r="CN35" s="215">
        <f>'[1]Primary and Summary'!$D$120</f>
        <v>1</v>
      </c>
      <c r="CO35" s="215">
        <f>'[1]Primary and Summary'!$D$105</f>
        <v>0.11529999999999996</v>
      </c>
      <c r="CP35" s="215">
        <f>'[1]Primary and Summary'!$D$105</f>
        <v>0.11529999999999996</v>
      </c>
      <c r="CQ35" s="215">
        <v>1</v>
      </c>
      <c r="CR35" s="22"/>
      <c r="CT35" s="21">
        <f t="shared" ref="CT35" si="219">BW35*AX35</f>
        <v>0</v>
      </c>
      <c r="CU35" s="21">
        <f t="shared" si="164"/>
        <v>0</v>
      </c>
      <c r="CV35" s="21">
        <f t="shared" si="165"/>
        <v>0</v>
      </c>
      <c r="CW35" s="21">
        <f t="shared" si="166"/>
        <v>0</v>
      </c>
      <c r="CX35" s="21">
        <f t="shared" si="167"/>
        <v>0</v>
      </c>
      <c r="CY35" s="21">
        <f t="shared" si="168"/>
        <v>0</v>
      </c>
      <c r="CZ35" s="21">
        <f t="shared" si="169"/>
        <v>0</v>
      </c>
      <c r="DA35" s="21">
        <f t="shared" si="170"/>
        <v>0</v>
      </c>
      <c r="DB35" s="21">
        <f t="shared" si="171"/>
        <v>0</v>
      </c>
      <c r="DC35" s="21">
        <f t="shared" si="172"/>
        <v>0</v>
      </c>
      <c r="DD35" s="21">
        <f t="shared" si="173"/>
        <v>0</v>
      </c>
      <c r="DE35" s="21">
        <f t="shared" si="174"/>
        <v>0</v>
      </c>
      <c r="DF35" s="21">
        <f t="shared" si="175"/>
        <v>0</v>
      </c>
      <c r="DG35" s="21">
        <f t="shared" si="176"/>
        <v>0</v>
      </c>
      <c r="DH35" s="21">
        <f t="shared" si="177"/>
        <v>0</v>
      </c>
      <c r="DI35" s="21">
        <f t="shared" si="178"/>
        <v>0</v>
      </c>
      <c r="DJ35" s="21">
        <f t="shared" si="179"/>
        <v>0</v>
      </c>
      <c r="DK35" s="21">
        <f t="shared" si="180"/>
        <v>0</v>
      </c>
      <c r="DL35" s="21">
        <f t="shared" si="181"/>
        <v>256511.12456400006</v>
      </c>
      <c r="DM35" s="21">
        <f t="shared" si="182"/>
        <v>0</v>
      </c>
      <c r="DN35" s="21">
        <f t="shared" si="183"/>
        <v>0</v>
      </c>
      <c r="DO35" s="22">
        <f t="shared" si="30"/>
        <v>256511.12456400006</v>
      </c>
      <c r="DQ35" s="100">
        <v>6.7799999999999999E-2</v>
      </c>
      <c r="DR35" s="99">
        <v>0.1</v>
      </c>
      <c r="DS35" s="100">
        <v>1.4999999999999999E-2</v>
      </c>
      <c r="DT35" s="100">
        <v>1.4999999999999999E-2</v>
      </c>
      <c r="DU35" s="100">
        <v>2.06E-2</v>
      </c>
      <c r="DV35" s="100">
        <v>1.78E-2</v>
      </c>
      <c r="DW35" s="100">
        <v>2.2700000000000001E-2</v>
      </c>
      <c r="DX35" s="100">
        <v>2.1700000000000001E-2</v>
      </c>
      <c r="DY35" s="100">
        <v>4.3299999999999998E-2</v>
      </c>
      <c r="DZ35" s="100">
        <v>1.3100000000000001E-2</v>
      </c>
      <c r="EA35" s="100">
        <v>4.7000000000000002E-3</v>
      </c>
      <c r="EB35" s="100">
        <v>3.09E-2</v>
      </c>
      <c r="EC35" s="100">
        <v>1.8800000000000001E-2</v>
      </c>
      <c r="ED35" s="100">
        <v>1.4999999999999999E-2</v>
      </c>
      <c r="EE35" s="100">
        <v>2.5399999999999999E-2</v>
      </c>
      <c r="EF35" s="100">
        <v>2.3199999999999998E-2</v>
      </c>
      <c r="EG35" s="100">
        <v>2.18E-2</v>
      </c>
      <c r="EH35" s="100">
        <v>2.2700000000000001E-2</v>
      </c>
      <c r="EI35" s="100">
        <v>0.2</v>
      </c>
      <c r="EJ35" s="100">
        <v>6.6699999999999995E-2</v>
      </c>
      <c r="EK35" s="100">
        <v>3.0200000000000001E-2</v>
      </c>
      <c r="EN35" s="216">
        <f t="shared" si="32"/>
        <v>0</v>
      </c>
      <c r="EO35" s="216">
        <f t="shared" si="33"/>
        <v>0</v>
      </c>
      <c r="EP35" s="216">
        <f t="shared" si="34"/>
        <v>0</v>
      </c>
      <c r="EQ35" s="216">
        <f t="shared" si="35"/>
        <v>0</v>
      </c>
      <c r="ER35" s="216">
        <f t="shared" si="36"/>
        <v>0</v>
      </c>
      <c r="ES35" s="216">
        <f t="shared" si="37"/>
        <v>0</v>
      </c>
      <c r="ET35" s="216">
        <f t="shared" si="38"/>
        <v>0</v>
      </c>
      <c r="EU35" s="216">
        <f t="shared" si="39"/>
        <v>0</v>
      </c>
      <c r="EV35" s="216">
        <f t="shared" si="40"/>
        <v>0</v>
      </c>
      <c r="EW35" s="216">
        <f t="shared" si="41"/>
        <v>0</v>
      </c>
      <c r="EX35" s="216">
        <f t="shared" si="42"/>
        <v>0</v>
      </c>
      <c r="EY35" s="216">
        <f t="shared" si="43"/>
        <v>0</v>
      </c>
      <c r="EZ35" s="216">
        <f t="shared" si="44"/>
        <v>0</v>
      </c>
      <c r="FA35" s="216">
        <f t="shared" si="45"/>
        <v>0</v>
      </c>
      <c r="FB35" s="216">
        <f t="shared" si="46"/>
        <v>0</v>
      </c>
      <c r="FC35" s="216">
        <f t="shared" si="47"/>
        <v>0</v>
      </c>
      <c r="FD35" s="216">
        <f t="shared" si="48"/>
        <v>0</v>
      </c>
      <c r="FE35" s="216">
        <f t="shared" si="49"/>
        <v>0</v>
      </c>
      <c r="FF35" s="216">
        <f t="shared" si="50"/>
        <v>51302.224912800011</v>
      </c>
      <c r="FG35" s="216">
        <f t="shared" si="51"/>
        <v>0</v>
      </c>
      <c r="FH35" s="216">
        <f t="shared" si="52"/>
        <v>0</v>
      </c>
      <c r="FI35" s="216">
        <f t="shared" si="53"/>
        <v>51302.224912800011</v>
      </c>
      <c r="FJ35" s="216"/>
      <c r="FK35" s="216" t="str">
        <f t="shared" si="54"/>
        <v xml:space="preserve">Horizon 1 - Implementation (Hardware) </v>
      </c>
      <c r="FL35" s="224">
        <f t="shared" si="198"/>
        <v>44833</v>
      </c>
      <c r="FM35" s="217">
        <v>1.5</v>
      </c>
      <c r="FN35" s="217">
        <f t="shared" si="58"/>
        <v>256511.12456400006</v>
      </c>
      <c r="FO35" s="218">
        <f t="shared" si="55"/>
        <v>6412.7781141000014</v>
      </c>
      <c r="FP35" s="219">
        <f t="shared" si="56"/>
        <v>250098.34644990007</v>
      </c>
      <c r="FQ35" s="216">
        <f t="shared" si="184"/>
        <v>51302.224912800011</v>
      </c>
    </row>
    <row r="36" spans="1:181" s="133" customFormat="1" x14ac:dyDescent="0.25">
      <c r="B36" s="138"/>
      <c r="D36" s="130"/>
      <c r="E36" s="140"/>
      <c r="G36" s="134"/>
      <c r="H36" s="141"/>
      <c r="I36" s="142"/>
      <c r="J36" s="142"/>
      <c r="K36" s="142"/>
      <c r="L36" s="143"/>
      <c r="M36" s="141"/>
      <c r="N36" s="142"/>
      <c r="O36" s="142"/>
      <c r="P36" s="142"/>
      <c r="Q36" s="143"/>
      <c r="R36" s="141"/>
      <c r="S36" s="142"/>
      <c r="T36" s="142"/>
      <c r="U36" s="142"/>
      <c r="V36" s="142"/>
      <c r="W36" s="143"/>
      <c r="X36" s="160"/>
      <c r="Z36" s="161"/>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44"/>
      <c r="AW36" s="161"/>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1"/>
      <c r="BT36" s="136"/>
      <c r="BU36" s="162"/>
      <c r="BV36" s="136"/>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31"/>
      <c r="CS36" s="161"/>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1"/>
      <c r="DQ36" s="146"/>
      <c r="DR36" s="147"/>
      <c r="DS36" s="146"/>
      <c r="DT36" s="146"/>
      <c r="DU36" s="146"/>
      <c r="DV36" s="146"/>
      <c r="DW36" s="146"/>
      <c r="DX36" s="146"/>
      <c r="DY36" s="146"/>
      <c r="DZ36" s="146"/>
      <c r="EA36" s="146"/>
      <c r="EB36" s="146"/>
      <c r="EC36" s="146"/>
      <c r="ED36" s="146"/>
      <c r="EE36" s="146"/>
      <c r="EF36" s="146"/>
      <c r="EG36" s="146"/>
      <c r="EH36" s="146"/>
      <c r="EI36" s="146"/>
      <c r="EJ36" s="146"/>
      <c r="EK36" s="146"/>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64"/>
      <c r="FM36" s="128"/>
      <c r="FN36" s="128"/>
      <c r="FO36" s="149"/>
      <c r="FP36" s="150"/>
    </row>
    <row r="37" spans="1:181" s="133" customFormat="1" x14ac:dyDescent="0.25">
      <c r="B37" s="138"/>
      <c r="D37" s="130"/>
      <c r="E37" s="140"/>
      <c r="G37" s="134"/>
      <c r="H37" s="141"/>
      <c r="I37" s="142"/>
      <c r="J37" s="142"/>
      <c r="K37" s="142"/>
      <c r="L37" s="143"/>
      <c r="M37" s="141"/>
      <c r="N37" s="142"/>
      <c r="O37" s="142"/>
      <c r="P37" s="142"/>
      <c r="Q37" s="143"/>
      <c r="R37" s="141"/>
      <c r="S37" s="142"/>
      <c r="T37" s="142"/>
      <c r="U37" s="142"/>
      <c r="V37" s="142"/>
      <c r="W37" s="143"/>
      <c r="X37" s="160"/>
      <c r="Z37" s="161"/>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44"/>
      <c r="AW37" s="161"/>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1"/>
      <c r="BT37" s="136"/>
      <c r="BU37" s="162"/>
      <c r="BV37" s="136"/>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31"/>
      <c r="CS37" s="161"/>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1"/>
      <c r="DQ37" s="146"/>
      <c r="DR37" s="147"/>
      <c r="DS37" s="146"/>
      <c r="DT37" s="146"/>
      <c r="DU37" s="146"/>
      <c r="DV37" s="146"/>
      <c r="DW37" s="146"/>
      <c r="DX37" s="146"/>
      <c r="DY37" s="146"/>
      <c r="DZ37" s="146"/>
      <c r="EA37" s="146"/>
      <c r="EB37" s="146"/>
      <c r="EC37" s="146"/>
      <c r="ED37" s="146"/>
      <c r="EE37" s="146"/>
      <c r="EF37" s="146"/>
      <c r="EG37" s="146"/>
      <c r="EH37" s="146"/>
      <c r="EI37" s="146"/>
      <c r="EJ37" s="146"/>
      <c r="EK37" s="146"/>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64"/>
      <c r="FM37" s="128"/>
      <c r="FN37" s="128"/>
      <c r="FO37" s="149"/>
      <c r="FP37" s="150"/>
    </row>
    <row r="38" spans="1:181" s="133" customFormat="1" x14ac:dyDescent="0.25">
      <c r="B38" s="138"/>
      <c r="D38" s="130"/>
      <c r="E38" s="140"/>
      <c r="G38" s="134"/>
      <c r="H38" s="141"/>
      <c r="I38" s="142"/>
      <c r="J38" s="142"/>
      <c r="K38" s="142"/>
      <c r="L38" s="143"/>
      <c r="M38" s="141"/>
      <c r="N38" s="142"/>
      <c r="O38" s="142"/>
      <c r="P38" s="142"/>
      <c r="Q38" s="143"/>
      <c r="R38" s="141"/>
      <c r="S38" s="142"/>
      <c r="T38" s="142"/>
      <c r="U38" s="142"/>
      <c r="V38" s="142"/>
      <c r="W38" s="143"/>
      <c r="X38" s="160"/>
      <c r="Z38" s="161"/>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44"/>
      <c r="AW38" s="161"/>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1"/>
      <c r="BT38" s="136"/>
      <c r="BU38" s="162"/>
      <c r="BV38" s="136"/>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31"/>
      <c r="CS38" s="161"/>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1"/>
      <c r="DQ38" s="146"/>
      <c r="DR38" s="147"/>
      <c r="DS38" s="146"/>
      <c r="DT38" s="146"/>
      <c r="DU38" s="146"/>
      <c r="DV38" s="146"/>
      <c r="DW38" s="146"/>
      <c r="DX38" s="146"/>
      <c r="DY38" s="146"/>
      <c r="DZ38" s="146"/>
      <c r="EA38" s="146"/>
      <c r="EB38" s="146"/>
      <c r="EC38" s="146"/>
      <c r="ED38" s="146"/>
      <c r="EE38" s="146"/>
      <c r="EF38" s="146"/>
      <c r="EG38" s="146"/>
      <c r="EH38" s="146"/>
      <c r="EI38" s="146"/>
      <c r="EJ38" s="146"/>
      <c r="EK38" s="146"/>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64"/>
      <c r="FM38" s="128"/>
      <c r="FN38" s="128"/>
      <c r="FO38" s="149"/>
      <c r="FP38" s="150"/>
    </row>
    <row r="39" spans="1:181" s="133" customFormat="1" x14ac:dyDescent="0.25">
      <c r="B39" s="138"/>
      <c r="D39" s="130"/>
      <c r="E39" s="140"/>
      <c r="G39" s="134"/>
      <c r="H39" s="141"/>
      <c r="I39" s="142"/>
      <c r="J39" s="142"/>
      <c r="K39" s="142"/>
      <c r="L39" s="143"/>
      <c r="M39" s="141"/>
      <c r="N39" s="142"/>
      <c r="O39" s="142"/>
      <c r="P39" s="142"/>
      <c r="Q39" s="143"/>
      <c r="R39" s="141"/>
      <c r="S39" s="142"/>
      <c r="T39" s="142"/>
      <c r="U39" s="142"/>
      <c r="V39" s="163"/>
      <c r="W39" s="143"/>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44"/>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1"/>
      <c r="BT39" s="136"/>
      <c r="BU39" s="162"/>
      <c r="BV39" s="136"/>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31"/>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1"/>
      <c r="DQ39" s="146"/>
      <c r="DR39" s="147"/>
      <c r="DS39" s="146"/>
      <c r="DT39" s="146"/>
      <c r="DU39" s="146"/>
      <c r="DV39" s="146"/>
      <c r="DW39" s="146"/>
      <c r="DX39" s="146"/>
      <c r="DY39" s="146"/>
      <c r="DZ39" s="146"/>
      <c r="EA39" s="146"/>
      <c r="EB39" s="146"/>
      <c r="EC39" s="146"/>
      <c r="ED39" s="146"/>
      <c r="EE39" s="146"/>
      <c r="EF39" s="146"/>
      <c r="EG39" s="146"/>
      <c r="EH39" s="146"/>
      <c r="EI39" s="146"/>
      <c r="EJ39" s="146"/>
      <c r="EK39" s="146"/>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64"/>
      <c r="FM39" s="128"/>
      <c r="FN39" s="128"/>
      <c r="FO39" s="149"/>
      <c r="FP39" s="150"/>
    </row>
    <row r="40" spans="1:181" s="133" customFormat="1" x14ac:dyDescent="0.25">
      <c r="B40" s="138"/>
      <c r="D40" s="130"/>
      <c r="E40" s="140"/>
      <c r="G40" s="134"/>
      <c r="H40" s="141"/>
      <c r="I40" s="142"/>
      <c r="J40" s="142"/>
      <c r="K40" s="142"/>
      <c r="L40" s="143"/>
      <c r="M40" s="141"/>
      <c r="N40" s="142"/>
      <c r="O40" s="142"/>
      <c r="P40" s="142"/>
      <c r="Q40" s="143"/>
      <c r="R40" s="141"/>
      <c r="S40" s="142"/>
      <c r="T40" s="142"/>
      <c r="U40" s="142"/>
      <c r="V40" s="142"/>
      <c r="W40" s="143"/>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44"/>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1"/>
      <c r="BT40" s="136"/>
      <c r="BU40" s="162"/>
      <c r="BV40" s="136"/>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31"/>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1"/>
      <c r="DQ40" s="146"/>
      <c r="DR40" s="147"/>
      <c r="DS40" s="146"/>
      <c r="DT40" s="146"/>
      <c r="DU40" s="146"/>
      <c r="DV40" s="146"/>
      <c r="DW40" s="146"/>
      <c r="DX40" s="146"/>
      <c r="DY40" s="146"/>
      <c r="DZ40" s="146"/>
      <c r="EA40" s="146"/>
      <c r="EB40" s="146"/>
      <c r="EC40" s="146"/>
      <c r="ED40" s="146"/>
      <c r="EE40" s="146"/>
      <c r="EF40" s="146"/>
      <c r="EG40" s="146"/>
      <c r="EH40" s="146"/>
      <c r="EI40" s="146"/>
      <c r="EJ40" s="146"/>
      <c r="EK40" s="146"/>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64"/>
      <c r="FM40" s="128"/>
      <c r="FN40" s="128"/>
      <c r="FO40" s="149"/>
      <c r="FP40" s="150"/>
    </row>
    <row r="41" spans="1:181" s="133" customFormat="1" x14ac:dyDescent="0.25">
      <c r="B41" s="138"/>
      <c r="D41" s="130"/>
      <c r="E41" s="140"/>
      <c r="G41" s="134"/>
      <c r="H41" s="141"/>
      <c r="I41" s="142"/>
      <c r="J41" s="142"/>
      <c r="K41" s="142"/>
      <c r="L41" s="143"/>
      <c r="M41" s="141"/>
      <c r="N41" s="142"/>
      <c r="O41" s="142"/>
      <c r="P41" s="142"/>
      <c r="Q41" s="143"/>
      <c r="R41" s="141"/>
      <c r="S41" s="142"/>
      <c r="T41" s="142"/>
      <c r="U41" s="142"/>
      <c r="V41" s="142"/>
      <c r="W41" s="143"/>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44"/>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1"/>
      <c r="BT41" s="136"/>
      <c r="BU41" s="162"/>
      <c r="BV41" s="136"/>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31"/>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1"/>
      <c r="DQ41" s="146"/>
      <c r="DR41" s="147"/>
      <c r="DS41" s="146"/>
      <c r="DT41" s="146"/>
      <c r="DU41" s="146"/>
      <c r="DV41" s="146"/>
      <c r="DW41" s="146"/>
      <c r="DX41" s="146"/>
      <c r="DY41" s="146"/>
      <c r="DZ41" s="146"/>
      <c r="EA41" s="146"/>
      <c r="EB41" s="146"/>
      <c r="EC41" s="146"/>
      <c r="ED41" s="146"/>
      <c r="EE41" s="146"/>
      <c r="EF41" s="146"/>
      <c r="EG41" s="146"/>
      <c r="EH41" s="146"/>
      <c r="EI41" s="146"/>
      <c r="EJ41" s="146"/>
      <c r="EK41" s="146"/>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64"/>
      <c r="FM41" s="128"/>
      <c r="FN41" s="128"/>
      <c r="FO41" s="149"/>
      <c r="FP41" s="150"/>
    </row>
    <row r="42" spans="1:181" s="133" customFormat="1" x14ac:dyDescent="0.25">
      <c r="B42" s="138"/>
      <c r="D42" s="130"/>
      <c r="E42" s="140"/>
      <c r="G42" s="134"/>
      <c r="H42" s="141"/>
      <c r="I42" s="142"/>
      <c r="J42" s="142"/>
      <c r="K42" s="142"/>
      <c r="L42" s="143"/>
      <c r="M42" s="141"/>
      <c r="N42" s="142"/>
      <c r="O42" s="142"/>
      <c r="P42" s="142"/>
      <c r="Q42" s="143"/>
      <c r="R42" s="141"/>
      <c r="S42" s="142"/>
      <c r="T42" s="142"/>
      <c r="U42" s="142"/>
      <c r="V42" s="142"/>
      <c r="W42" s="143"/>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44"/>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1"/>
      <c r="BT42" s="136"/>
      <c r="BU42" s="162"/>
      <c r="BV42" s="136"/>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31"/>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1"/>
      <c r="DQ42" s="146"/>
      <c r="DR42" s="147"/>
      <c r="DS42" s="146"/>
      <c r="DT42" s="146"/>
      <c r="DU42" s="146"/>
      <c r="DV42" s="146"/>
      <c r="DW42" s="146"/>
      <c r="DX42" s="146"/>
      <c r="DY42" s="146"/>
      <c r="DZ42" s="146"/>
      <c r="EA42" s="146"/>
      <c r="EB42" s="146"/>
      <c r="EC42" s="146"/>
      <c r="ED42" s="146"/>
      <c r="EE42" s="146"/>
      <c r="EF42" s="146"/>
      <c r="EG42" s="146"/>
      <c r="EH42" s="146"/>
      <c r="EI42" s="146"/>
      <c r="EJ42" s="146"/>
      <c r="EK42" s="146"/>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64"/>
      <c r="FM42" s="128"/>
      <c r="FN42" s="128"/>
      <c r="FO42" s="149"/>
      <c r="FP42" s="150"/>
    </row>
    <row r="43" spans="1:181" s="133" customFormat="1" x14ac:dyDescent="0.25">
      <c r="B43" s="138"/>
      <c r="D43" s="130"/>
      <c r="E43" s="140"/>
      <c r="G43" s="134"/>
      <c r="H43" s="141"/>
      <c r="I43" s="142"/>
      <c r="J43" s="142"/>
      <c r="K43" s="142"/>
      <c r="L43" s="143"/>
      <c r="M43" s="141"/>
      <c r="N43" s="142"/>
      <c r="O43" s="142"/>
      <c r="P43" s="142"/>
      <c r="Q43" s="143"/>
      <c r="R43" s="141"/>
      <c r="S43" s="142"/>
      <c r="T43" s="142"/>
      <c r="U43" s="142"/>
      <c r="V43" s="142"/>
      <c r="W43" s="143"/>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44"/>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1"/>
      <c r="BT43" s="136"/>
      <c r="BU43" s="162"/>
      <c r="BV43" s="136"/>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31"/>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1"/>
      <c r="DQ43" s="146"/>
      <c r="DR43" s="147"/>
      <c r="DS43" s="146"/>
      <c r="DT43" s="146"/>
      <c r="DU43" s="146"/>
      <c r="DV43" s="146"/>
      <c r="DW43" s="146"/>
      <c r="DX43" s="146"/>
      <c r="DY43" s="146"/>
      <c r="DZ43" s="146"/>
      <c r="EA43" s="146"/>
      <c r="EB43" s="146"/>
      <c r="EC43" s="146"/>
      <c r="ED43" s="146"/>
      <c r="EE43" s="146"/>
      <c r="EF43" s="146"/>
      <c r="EG43" s="146"/>
      <c r="EH43" s="146"/>
      <c r="EI43" s="146"/>
      <c r="EJ43" s="146"/>
      <c r="EK43" s="146"/>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64"/>
      <c r="FM43" s="128"/>
      <c r="FN43" s="128"/>
      <c r="FO43" s="149"/>
      <c r="FP43" s="150"/>
    </row>
    <row r="44" spans="1:181" s="133" customFormat="1" x14ac:dyDescent="0.25">
      <c r="B44" s="138"/>
      <c r="D44" s="130"/>
      <c r="E44" s="140"/>
      <c r="G44" s="134"/>
      <c r="H44" s="141"/>
      <c r="I44" s="142"/>
      <c r="J44" s="142"/>
      <c r="K44" s="142"/>
      <c r="L44" s="143"/>
      <c r="M44" s="141"/>
      <c r="N44" s="142"/>
      <c r="O44" s="142"/>
      <c r="P44" s="142"/>
      <c r="Q44" s="143"/>
      <c r="R44" s="141"/>
      <c r="S44" s="142"/>
      <c r="T44" s="142"/>
      <c r="U44" s="142"/>
      <c r="V44" s="142"/>
      <c r="W44" s="143"/>
      <c r="X44" s="160"/>
      <c r="Z44" s="161"/>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44"/>
      <c r="AW44" s="161"/>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1"/>
      <c r="BT44" s="136"/>
      <c r="BU44" s="162"/>
      <c r="BV44" s="136"/>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31"/>
      <c r="CS44" s="161"/>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1"/>
      <c r="DQ44" s="146"/>
      <c r="DR44" s="147"/>
      <c r="DS44" s="146"/>
      <c r="DT44" s="146"/>
      <c r="DU44" s="146"/>
      <c r="DV44" s="146"/>
      <c r="DW44" s="146"/>
      <c r="DX44" s="146"/>
      <c r="DY44" s="146"/>
      <c r="DZ44" s="146"/>
      <c r="EA44" s="146"/>
      <c r="EB44" s="146"/>
      <c r="EC44" s="146"/>
      <c r="ED44" s="146"/>
      <c r="EE44" s="146"/>
      <c r="EF44" s="146"/>
      <c r="EG44" s="146"/>
      <c r="EH44" s="146"/>
      <c r="EI44" s="146"/>
      <c r="EJ44" s="146"/>
      <c r="EK44" s="146"/>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64"/>
      <c r="FM44" s="128"/>
      <c r="FN44" s="128"/>
      <c r="FO44" s="149"/>
      <c r="FP44" s="150"/>
    </row>
    <row r="45" spans="1:181" s="133" customFormat="1" x14ac:dyDescent="0.25">
      <c r="B45" s="138"/>
      <c r="D45" s="130"/>
      <c r="E45" s="140"/>
      <c r="G45" s="134"/>
      <c r="H45" s="141"/>
      <c r="I45" s="142"/>
      <c r="J45" s="142"/>
      <c r="K45" s="142"/>
      <c r="L45" s="143"/>
      <c r="M45" s="141"/>
      <c r="N45" s="142"/>
      <c r="O45" s="142"/>
      <c r="P45" s="142"/>
      <c r="Q45" s="143"/>
      <c r="R45" s="141"/>
      <c r="S45" s="142"/>
      <c r="T45" s="142"/>
      <c r="U45" s="142"/>
      <c r="V45" s="163"/>
      <c r="W45" s="143"/>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44"/>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1"/>
      <c r="BT45" s="136"/>
      <c r="BU45" s="162"/>
      <c r="BV45" s="136"/>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31"/>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1"/>
      <c r="DQ45" s="146"/>
      <c r="DR45" s="147"/>
      <c r="DS45" s="146"/>
      <c r="DT45" s="146"/>
      <c r="DU45" s="146"/>
      <c r="DV45" s="146"/>
      <c r="DW45" s="146"/>
      <c r="DX45" s="146"/>
      <c r="DY45" s="146"/>
      <c r="DZ45" s="146"/>
      <c r="EA45" s="146"/>
      <c r="EB45" s="146"/>
      <c r="EC45" s="146"/>
      <c r="ED45" s="146"/>
      <c r="EE45" s="146"/>
      <c r="EF45" s="146"/>
      <c r="EG45" s="146"/>
      <c r="EH45" s="146"/>
      <c r="EI45" s="146"/>
      <c r="EJ45" s="146"/>
      <c r="EK45" s="146"/>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64"/>
      <c r="FM45" s="128"/>
      <c r="FN45" s="128"/>
      <c r="FO45" s="149"/>
      <c r="FP45" s="150"/>
    </row>
    <row r="46" spans="1:181" s="133" customFormat="1" x14ac:dyDescent="0.25">
      <c r="B46" s="138"/>
      <c r="D46" s="130"/>
      <c r="G46" s="134"/>
      <c r="H46" s="141"/>
      <c r="I46" s="142"/>
      <c r="J46" s="142"/>
      <c r="K46" s="142"/>
      <c r="L46" s="143"/>
      <c r="M46" s="141"/>
      <c r="N46" s="142"/>
      <c r="O46" s="142"/>
      <c r="P46" s="142"/>
      <c r="Q46" s="143"/>
      <c r="R46" s="141"/>
      <c r="S46" s="142"/>
      <c r="T46" s="142"/>
      <c r="U46" s="142"/>
      <c r="V46" s="163"/>
      <c r="W46" s="143"/>
      <c r="AA46" s="130"/>
      <c r="AB46" s="130"/>
      <c r="AV46" s="144"/>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1"/>
      <c r="BT46" s="136"/>
      <c r="BU46" s="162"/>
      <c r="BV46" s="136"/>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31"/>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1"/>
      <c r="DQ46" s="146"/>
      <c r="DR46" s="147"/>
      <c r="DS46" s="146"/>
      <c r="DT46" s="146"/>
      <c r="DU46" s="146"/>
      <c r="DV46" s="146"/>
      <c r="DW46" s="146"/>
      <c r="DX46" s="146"/>
      <c r="DY46" s="146"/>
      <c r="DZ46" s="146"/>
      <c r="EA46" s="146"/>
      <c r="EB46" s="146"/>
      <c r="EC46" s="146"/>
      <c r="ED46" s="146"/>
      <c r="EE46" s="146"/>
      <c r="EF46" s="146"/>
      <c r="EG46" s="146"/>
      <c r="EH46" s="146"/>
      <c r="EI46" s="146"/>
      <c r="EJ46" s="146"/>
      <c r="EK46" s="146"/>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64"/>
      <c r="FM46" s="128"/>
      <c r="FN46" s="128"/>
      <c r="FO46" s="150"/>
      <c r="FP46" s="150"/>
    </row>
    <row r="47" spans="1:181" s="13" customFormat="1" ht="15.75" thickBot="1" x14ac:dyDescent="0.3">
      <c r="B47" s="96"/>
      <c r="D47" s="20"/>
      <c r="F47" s="19"/>
      <c r="G47" s="232"/>
      <c r="H47" s="17"/>
      <c r="I47" s="17"/>
      <c r="J47" s="17"/>
      <c r="K47" s="17"/>
      <c r="L47" s="233"/>
      <c r="M47" s="17"/>
      <c r="N47" s="17"/>
      <c r="O47" s="17"/>
      <c r="P47" s="17"/>
      <c r="Q47" s="233"/>
      <c r="R47" s="17"/>
      <c r="S47" s="17"/>
      <c r="T47" s="17"/>
      <c r="U47" s="17"/>
      <c r="V47" s="234"/>
      <c r="W47" s="233"/>
      <c r="AA47" s="20"/>
      <c r="AB47" s="20"/>
      <c r="AV47" s="20"/>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6"/>
      <c r="BU47" s="237"/>
      <c r="BV47" s="236"/>
      <c r="CR47" s="235"/>
      <c r="CT47" s="235"/>
      <c r="CU47" s="235"/>
      <c r="CV47" s="235"/>
      <c r="CW47" s="235"/>
      <c r="CX47" s="235"/>
      <c r="CY47" s="235"/>
      <c r="CZ47" s="235"/>
      <c r="DA47" s="235"/>
      <c r="DB47" s="235"/>
      <c r="DC47" s="235"/>
      <c r="DD47" s="235"/>
      <c r="DE47" s="235"/>
      <c r="DF47" s="235"/>
      <c r="DG47" s="235"/>
      <c r="DH47" s="235"/>
      <c r="DI47" s="235"/>
      <c r="DJ47" s="235"/>
      <c r="DK47" s="235"/>
      <c r="DL47" s="235"/>
      <c r="DM47" s="238" t="s">
        <v>307</v>
      </c>
      <c r="DN47" s="238"/>
      <c r="DO47" s="239">
        <f>SUM(DO6:DO46)</f>
        <v>26024565.326448996</v>
      </c>
      <c r="FG47" s="240" t="s">
        <v>306</v>
      </c>
      <c r="FH47" s="240"/>
      <c r="FI47" s="241">
        <f>SUM(FI5:FI46)</f>
        <v>1094122.4738613535</v>
      </c>
      <c r="FJ47" s="242"/>
      <c r="FK47" s="242"/>
      <c r="FL47" s="242"/>
      <c r="FM47" s="96"/>
      <c r="FN47" s="96"/>
      <c r="FO47" s="96"/>
      <c r="FP47" s="96"/>
    </row>
    <row r="48" spans="1:181" s="13" customFormat="1" ht="16.5" thickTop="1" thickBot="1" x14ac:dyDescent="0.3">
      <c r="B48" s="96"/>
      <c r="D48" s="20"/>
      <c r="F48" s="19"/>
      <c r="G48" s="232"/>
      <c r="H48" s="17"/>
      <c r="I48" s="17"/>
      <c r="J48" s="17"/>
      <c r="K48" s="17"/>
      <c r="L48" s="233"/>
      <c r="M48" s="17"/>
      <c r="N48" s="17"/>
      <c r="O48" s="17"/>
      <c r="P48" s="17"/>
      <c r="Q48" s="233"/>
      <c r="R48" s="17"/>
      <c r="S48" s="17"/>
      <c r="T48" s="17"/>
      <c r="U48" s="17"/>
      <c r="V48" s="234"/>
      <c r="W48" s="233"/>
      <c r="AA48" s="20"/>
      <c r="AB48" s="20"/>
      <c r="AV48" s="20"/>
      <c r="AX48" s="194" t="s">
        <v>476</v>
      </c>
      <c r="AY48" s="194" t="s">
        <v>477</v>
      </c>
      <c r="AZ48" s="194" t="s">
        <v>475</v>
      </c>
      <c r="BA48" s="243" t="s">
        <v>477</v>
      </c>
      <c r="BB48" s="235"/>
      <c r="BC48" s="235"/>
      <c r="BD48" s="235"/>
      <c r="BE48" s="235"/>
      <c r="BF48" s="235"/>
      <c r="BG48" s="235"/>
      <c r="BH48" s="235"/>
      <c r="BI48" s="235"/>
      <c r="BJ48" s="235"/>
      <c r="BK48" s="235"/>
      <c r="BL48" s="235"/>
      <c r="BM48" s="235"/>
      <c r="BN48" s="235"/>
      <c r="BO48" s="235"/>
      <c r="BP48" s="235"/>
      <c r="BQ48" s="235"/>
      <c r="BR48" s="235"/>
      <c r="BS48" s="235"/>
      <c r="BT48" s="235"/>
      <c r="BU48" s="236"/>
      <c r="BV48" s="237"/>
      <c r="BW48" s="236"/>
      <c r="CS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FO48" s="96"/>
      <c r="FP48" s="96"/>
      <c r="FQ48" s="96"/>
    </row>
    <row r="49" spans="2:173" s="13" customFormat="1" x14ac:dyDescent="0.25">
      <c r="B49" s="96"/>
      <c r="D49" s="20"/>
      <c r="F49" s="19"/>
      <c r="G49" s="232"/>
      <c r="H49" s="17"/>
      <c r="I49" s="17"/>
      <c r="J49" s="17"/>
      <c r="K49" s="17"/>
      <c r="L49" s="233"/>
      <c r="M49" s="17"/>
      <c r="N49" s="17"/>
      <c r="O49" s="17"/>
      <c r="P49" s="17"/>
      <c r="Q49" s="233"/>
      <c r="R49" s="17"/>
      <c r="S49" s="17"/>
      <c r="T49" s="17"/>
      <c r="U49" s="17"/>
      <c r="V49" s="234"/>
      <c r="W49" s="233"/>
      <c r="AA49" s="20"/>
      <c r="AB49" s="20"/>
      <c r="AV49" s="20"/>
      <c r="AW49" s="235" t="s">
        <v>133</v>
      </c>
      <c r="AX49" s="244">
        <v>1965682.07</v>
      </c>
      <c r="AY49" s="245">
        <f>AX49/SUM($AX$49:$AX$56)</f>
        <v>4.8094472046698269E-2</v>
      </c>
      <c r="AZ49" s="246">
        <v>0</v>
      </c>
      <c r="BA49" s="245">
        <f>AZ49/SUM($AZ$49:$AZ$56)</f>
        <v>0</v>
      </c>
      <c r="BB49" s="235"/>
      <c r="BC49" s="235"/>
      <c r="BD49" s="235"/>
      <c r="BE49" s="235"/>
      <c r="BF49" s="235"/>
      <c r="BG49" s="235"/>
      <c r="BH49" s="235"/>
      <c r="BI49" s="235"/>
      <c r="BJ49" s="235"/>
      <c r="BK49" s="235"/>
      <c r="BL49" s="235"/>
      <c r="BM49" s="235"/>
      <c r="BN49" s="235"/>
      <c r="BO49" s="235"/>
      <c r="BP49" s="235"/>
      <c r="BQ49" s="235"/>
      <c r="BR49" s="235"/>
      <c r="BS49" s="235"/>
      <c r="BT49" s="235"/>
      <c r="BU49" s="236"/>
      <c r="BV49" s="237"/>
      <c r="BW49" s="236"/>
      <c r="CS49" s="235"/>
      <c r="CU49" s="235"/>
      <c r="CV49" s="235"/>
      <c r="CW49" s="235"/>
      <c r="CX49" s="235"/>
      <c r="CY49" s="235"/>
      <c r="CZ49" s="235"/>
      <c r="DA49" s="235"/>
      <c r="DB49" s="235"/>
      <c r="DC49" s="235"/>
      <c r="DD49" s="235"/>
      <c r="DE49" s="235"/>
      <c r="DF49" s="235"/>
      <c r="DG49" s="235"/>
      <c r="DH49" s="235"/>
      <c r="DI49" s="235"/>
      <c r="DJ49" s="235"/>
      <c r="DK49" s="235"/>
      <c r="DL49" s="235"/>
      <c r="DM49" s="235"/>
      <c r="DN49" s="247" t="s">
        <v>302</v>
      </c>
      <c r="DO49" s="248"/>
      <c r="DP49" s="249">
        <f>SUMIF($B$5:$B$46,DN49,$DO$5:$DO$46)</f>
        <v>0</v>
      </c>
      <c r="FH49" s="247" t="s">
        <v>302</v>
      </c>
      <c r="FI49" s="248"/>
      <c r="FJ49" s="249">
        <f>SUMIF($B$5:$B$46,FH49,$FI$5:$FI$46)</f>
        <v>0</v>
      </c>
      <c r="FK49" s="250"/>
      <c r="FL49" s="250"/>
      <c r="FM49" s="250"/>
      <c r="FN49" s="250"/>
      <c r="FO49" s="96"/>
      <c r="FP49" s="250"/>
      <c r="FQ49" s="250"/>
    </row>
    <row r="50" spans="2:173" s="13" customFormat="1" ht="15.75" thickBot="1" x14ac:dyDescent="0.3">
      <c r="B50" s="96"/>
      <c r="D50" s="20"/>
      <c r="F50" s="19"/>
      <c r="G50" s="232"/>
      <c r="H50" s="17"/>
      <c r="I50" s="17"/>
      <c r="J50" s="17"/>
      <c r="K50" s="17"/>
      <c r="L50" s="233"/>
      <c r="M50" s="17"/>
      <c r="N50" s="17"/>
      <c r="O50" s="17"/>
      <c r="P50" s="17"/>
      <c r="Q50" s="233"/>
      <c r="R50" s="17"/>
      <c r="S50" s="17"/>
      <c r="T50" s="17"/>
      <c r="U50" s="17"/>
      <c r="V50" s="234"/>
      <c r="W50" s="233"/>
      <c r="AA50" s="20"/>
      <c r="AB50" s="20"/>
      <c r="AV50" s="20"/>
      <c r="AW50" s="235" t="s">
        <v>171</v>
      </c>
      <c r="AX50" s="244">
        <v>288725</v>
      </c>
      <c r="AY50" s="245">
        <f t="shared" ref="AY50:AY56" si="220">AX50/SUM($AX$49:$AX$56)</f>
        <v>7.064253499388615E-3</v>
      </c>
      <c r="AZ50" s="246">
        <v>0</v>
      </c>
      <c r="BA50" s="245">
        <f t="shared" ref="BA50:BA56" si="221">AZ50/SUM($AZ$49:$AZ$56)</f>
        <v>0</v>
      </c>
      <c r="BB50" s="235"/>
      <c r="BC50" s="235"/>
      <c r="BD50" s="235"/>
      <c r="BE50" s="235"/>
      <c r="BF50" s="235"/>
      <c r="BG50" s="235"/>
      <c r="BH50" s="235"/>
      <c r="BI50" s="235"/>
      <c r="BJ50" s="235"/>
      <c r="BK50" s="235"/>
      <c r="BL50" s="235"/>
      <c r="BM50" s="235"/>
      <c r="BN50" s="235"/>
      <c r="BO50" s="235"/>
      <c r="BP50" s="235"/>
      <c r="BQ50" s="235"/>
      <c r="BR50" s="235"/>
      <c r="BS50" s="235"/>
      <c r="BT50" s="235"/>
      <c r="BU50" s="236"/>
      <c r="BV50" s="237"/>
      <c r="BW50" s="236"/>
      <c r="CS50" s="235"/>
      <c r="CU50" s="235"/>
      <c r="CV50" s="235"/>
      <c r="CW50" s="235"/>
      <c r="CX50" s="235"/>
      <c r="CY50" s="235"/>
      <c r="CZ50" s="235"/>
      <c r="DA50" s="235"/>
      <c r="DB50" s="235"/>
      <c r="DC50" s="235"/>
      <c r="DD50" s="235"/>
      <c r="DE50" s="235"/>
      <c r="DF50" s="235"/>
      <c r="DG50" s="235"/>
      <c r="DH50" s="235"/>
      <c r="DI50" s="235"/>
      <c r="DJ50" s="235"/>
      <c r="DK50" s="235"/>
      <c r="DL50" s="235"/>
      <c r="DM50" s="235"/>
      <c r="DN50" s="251" t="s">
        <v>301</v>
      </c>
      <c r="DO50" s="252"/>
      <c r="DP50" s="253">
        <f>SUMIF($B$5:$B$46,DN50,$DO$5:$DO$46)</f>
        <v>26024565.326448996</v>
      </c>
      <c r="FH50" s="251" t="s">
        <v>301</v>
      </c>
      <c r="FI50" s="252"/>
      <c r="FJ50" s="253">
        <f>SUMIF($B$5:$B$46,FH50,$FI$5:$FI$46)</f>
        <v>1094122.4738613535</v>
      </c>
      <c r="FK50" s="250"/>
      <c r="FL50" s="250"/>
      <c r="FM50" s="250"/>
      <c r="FN50" s="250"/>
      <c r="FO50" s="96"/>
      <c r="FP50" s="250"/>
      <c r="FQ50" s="250"/>
    </row>
    <row r="51" spans="2:173" s="13" customFormat="1" x14ac:dyDescent="0.25">
      <c r="B51" s="96"/>
      <c r="D51" s="20"/>
      <c r="F51" s="19"/>
      <c r="G51" s="232"/>
      <c r="H51" s="17"/>
      <c r="I51" s="17"/>
      <c r="J51" s="17"/>
      <c r="K51" s="17"/>
      <c r="L51" s="233"/>
      <c r="M51" s="17"/>
      <c r="N51" s="17"/>
      <c r="O51" s="17"/>
      <c r="P51" s="17"/>
      <c r="Q51" s="233"/>
      <c r="R51" s="17"/>
      <c r="S51" s="17"/>
      <c r="T51" s="17"/>
      <c r="U51" s="17"/>
      <c r="V51" s="234"/>
      <c r="W51" s="233"/>
      <c r="AA51" s="20"/>
      <c r="AB51" s="20"/>
      <c r="AV51" s="20"/>
      <c r="AW51" s="235" t="s">
        <v>172</v>
      </c>
      <c r="AX51" s="244">
        <v>0</v>
      </c>
      <c r="AY51" s="245">
        <f t="shared" si="220"/>
        <v>0</v>
      </c>
      <c r="AZ51" s="246">
        <v>3588615</v>
      </c>
      <c r="BA51" s="245">
        <f t="shared" si="221"/>
        <v>0.11311791656683275</v>
      </c>
      <c r="BB51" s="235"/>
      <c r="BC51" s="235"/>
      <c r="BD51" s="235"/>
      <c r="BE51" s="235"/>
      <c r="BF51" s="235"/>
      <c r="BG51" s="235"/>
      <c r="BH51" s="235"/>
      <c r="BI51" s="235"/>
      <c r="BJ51" s="235"/>
      <c r="BK51" s="235"/>
      <c r="BL51" s="235"/>
      <c r="BM51" s="235"/>
      <c r="BN51" s="235"/>
      <c r="BO51" s="235"/>
      <c r="BP51" s="235"/>
      <c r="BQ51" s="235"/>
      <c r="BR51" s="235"/>
      <c r="BS51" s="235"/>
      <c r="BT51" s="235"/>
      <c r="BU51" s="236"/>
      <c r="BV51" s="237"/>
      <c r="BW51" s="236"/>
      <c r="CS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FO51" s="96"/>
      <c r="FP51" s="96"/>
      <c r="FQ51" s="96"/>
    </row>
    <row r="52" spans="2:173" s="13" customFormat="1" x14ac:dyDescent="0.25">
      <c r="B52" s="96"/>
      <c r="D52" s="20"/>
      <c r="F52" s="19"/>
      <c r="G52" s="232"/>
      <c r="H52" s="17"/>
      <c r="I52" s="17"/>
      <c r="J52" s="17"/>
      <c r="K52" s="17"/>
      <c r="L52" s="233"/>
      <c r="M52" s="17"/>
      <c r="N52" s="17"/>
      <c r="O52" s="17"/>
      <c r="P52" s="17"/>
      <c r="Q52" s="233"/>
      <c r="R52" s="17"/>
      <c r="S52" s="17"/>
      <c r="T52" s="17"/>
      <c r="U52" s="17"/>
      <c r="V52" s="234"/>
      <c r="W52" s="233"/>
      <c r="AA52" s="20"/>
      <c r="AB52" s="20"/>
      <c r="AV52" s="20"/>
      <c r="AW52" s="235" t="s">
        <v>173</v>
      </c>
      <c r="AX52" s="244">
        <v>730146</v>
      </c>
      <c r="AY52" s="245">
        <f t="shared" si="220"/>
        <v>1.7864530039188156E-2</v>
      </c>
      <c r="AZ52" s="246">
        <v>0</v>
      </c>
      <c r="BA52" s="245">
        <f t="shared" si="221"/>
        <v>0</v>
      </c>
      <c r="BB52" s="235"/>
      <c r="BC52" s="235"/>
      <c r="BD52" s="235"/>
      <c r="BE52" s="235"/>
      <c r="BF52" s="235"/>
      <c r="BG52" s="235"/>
      <c r="BH52" s="235"/>
      <c r="BI52" s="235"/>
      <c r="BJ52" s="235"/>
      <c r="BK52" s="235"/>
      <c r="BL52" s="235"/>
      <c r="BM52" s="235"/>
      <c r="BN52" s="235"/>
      <c r="BO52" s="235"/>
      <c r="BP52" s="235"/>
      <c r="BQ52" s="235"/>
      <c r="BR52" s="235"/>
      <c r="BS52" s="235"/>
      <c r="BT52" s="235"/>
      <c r="BU52" s="236"/>
      <c r="BV52" s="237"/>
      <c r="BW52" s="236"/>
      <c r="CS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FO52" s="96"/>
      <c r="FP52" s="96"/>
      <c r="FQ52" s="96"/>
    </row>
    <row r="53" spans="2:173" s="13" customFormat="1" x14ac:dyDescent="0.25">
      <c r="B53" s="96"/>
      <c r="D53" s="20"/>
      <c r="F53" s="19"/>
      <c r="G53" s="232"/>
      <c r="H53" s="17"/>
      <c r="I53" s="17"/>
      <c r="J53" s="17"/>
      <c r="K53" s="17"/>
      <c r="L53" s="233"/>
      <c r="M53" s="17"/>
      <c r="N53" s="17"/>
      <c r="O53" s="17"/>
      <c r="P53" s="17"/>
      <c r="Q53" s="233"/>
      <c r="R53" s="17"/>
      <c r="S53" s="17"/>
      <c r="T53" s="17"/>
      <c r="U53" s="17"/>
      <c r="V53" s="234"/>
      <c r="W53" s="233"/>
      <c r="AA53" s="20"/>
      <c r="AB53" s="20"/>
      <c r="AV53" s="20"/>
      <c r="AW53" s="235" t="s">
        <v>174</v>
      </c>
      <c r="AX53" s="244">
        <v>0</v>
      </c>
      <c r="AY53" s="245">
        <f t="shared" si="220"/>
        <v>0</v>
      </c>
      <c r="AZ53" s="246">
        <v>507389</v>
      </c>
      <c r="BA53" s="245">
        <f t="shared" si="221"/>
        <v>1.5993575953098537E-2</v>
      </c>
      <c r="BB53" s="235"/>
      <c r="BC53" s="235"/>
      <c r="BD53" s="235"/>
      <c r="BE53" s="235"/>
      <c r="BF53" s="235"/>
      <c r="BG53" s="235"/>
      <c r="BH53" s="235"/>
      <c r="BI53" s="235"/>
      <c r="BJ53" s="235"/>
      <c r="BK53" s="235"/>
      <c r="BL53" s="235"/>
      <c r="BM53" s="235"/>
      <c r="BN53" s="235"/>
      <c r="BO53" s="235"/>
      <c r="BP53" s="235"/>
      <c r="BQ53" s="235"/>
      <c r="BR53" s="235"/>
      <c r="BS53" s="235"/>
      <c r="BT53" s="235"/>
      <c r="BU53" s="236"/>
      <c r="BV53" s="237"/>
      <c r="BW53" s="236"/>
      <c r="CS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FO53" s="96"/>
      <c r="FP53" s="96"/>
      <c r="FQ53" s="96"/>
    </row>
    <row r="54" spans="2:173" s="13" customFormat="1" x14ac:dyDescent="0.25">
      <c r="B54" s="96"/>
      <c r="D54" s="20"/>
      <c r="F54" s="19"/>
      <c r="G54" s="232"/>
      <c r="H54" s="17"/>
      <c r="I54" s="17"/>
      <c r="J54" s="17"/>
      <c r="K54" s="17"/>
      <c r="L54" s="233"/>
      <c r="M54" s="17"/>
      <c r="N54" s="17"/>
      <c r="O54" s="17"/>
      <c r="P54" s="17"/>
      <c r="Q54" s="233"/>
      <c r="R54" s="17"/>
      <c r="S54" s="17"/>
      <c r="T54" s="17"/>
      <c r="U54" s="17"/>
      <c r="V54" s="234"/>
      <c r="W54" s="233"/>
      <c r="AA54" s="20"/>
      <c r="AB54" s="20"/>
      <c r="AV54" s="20"/>
      <c r="AW54" s="235" t="s">
        <v>296</v>
      </c>
      <c r="AX54" s="244">
        <v>37886715.21404276</v>
      </c>
      <c r="AY54" s="245">
        <f t="shared" si="220"/>
        <v>0.926976744414725</v>
      </c>
      <c r="AZ54" s="246">
        <v>0</v>
      </c>
      <c r="BA54" s="245">
        <f t="shared" si="221"/>
        <v>0</v>
      </c>
      <c r="BB54" s="235"/>
      <c r="BC54" s="235"/>
      <c r="BD54" s="235"/>
      <c r="BE54" s="235"/>
      <c r="BF54" s="235"/>
      <c r="BG54" s="235"/>
      <c r="BH54" s="235"/>
      <c r="BI54" s="235"/>
      <c r="BJ54" s="235"/>
      <c r="BK54" s="235"/>
      <c r="BL54" s="235"/>
      <c r="BM54" s="235"/>
      <c r="BN54" s="235"/>
      <c r="BO54" s="235"/>
      <c r="BP54" s="235"/>
      <c r="BQ54" s="235"/>
      <c r="BR54" s="235"/>
      <c r="BS54" s="235"/>
      <c r="BT54" s="235"/>
      <c r="BU54" s="236"/>
      <c r="BV54" s="237"/>
      <c r="BW54" s="236"/>
      <c r="CS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FO54" s="96"/>
      <c r="FP54" s="96"/>
      <c r="FQ54" s="96"/>
    </row>
    <row r="55" spans="2:173" x14ac:dyDescent="0.25">
      <c r="AW55" s="235" t="s">
        <v>297</v>
      </c>
      <c r="AX55" s="218">
        <v>0</v>
      </c>
      <c r="AY55" s="245">
        <f t="shared" si="220"/>
        <v>0</v>
      </c>
      <c r="AZ55" s="246">
        <v>27628545.999820419</v>
      </c>
      <c r="BA55" s="245">
        <f t="shared" si="221"/>
        <v>0.87088850748006874</v>
      </c>
      <c r="BT55" s="16"/>
      <c r="BU55" s="182"/>
      <c r="BV55" s="183"/>
      <c r="BW55" s="182"/>
      <c r="FM55" s="16"/>
      <c r="FN55" s="16"/>
      <c r="FQ55" s="183"/>
    </row>
    <row r="56" spans="2:173" x14ac:dyDescent="0.25">
      <c r="AW56" s="228" t="s">
        <v>298</v>
      </c>
      <c r="AX56" s="218">
        <v>0</v>
      </c>
      <c r="AY56" s="245">
        <f t="shared" si="220"/>
        <v>0</v>
      </c>
      <c r="AZ56" s="183">
        <v>0</v>
      </c>
      <c r="BA56" s="245">
        <f t="shared" si="221"/>
        <v>0</v>
      </c>
      <c r="BT56" s="16"/>
      <c r="BU56" s="182"/>
      <c r="BV56" s="183"/>
      <c r="BW56" s="182"/>
      <c r="FM56" s="16"/>
      <c r="FN56" s="16"/>
      <c r="FQ56" s="183"/>
    </row>
  </sheetData>
  <mergeCells count="17">
    <mergeCell ref="FL3:FL4"/>
    <mergeCell ref="FK3:FK4"/>
    <mergeCell ref="EN2:FI2"/>
    <mergeCell ref="BW2:CR2"/>
    <mergeCell ref="CT2:DO2"/>
    <mergeCell ref="DQ2:EL2"/>
    <mergeCell ref="M1:Q1"/>
    <mergeCell ref="R1:W1"/>
    <mergeCell ref="H1:L1"/>
    <mergeCell ref="AA2:AV2"/>
    <mergeCell ref="AX2:BS2"/>
    <mergeCell ref="V2:V3"/>
    <mergeCell ref="FQ3:FQ4"/>
    <mergeCell ref="FS30:FY33"/>
    <mergeCell ref="FM3:FM4"/>
    <mergeCell ref="FO3:FO4"/>
    <mergeCell ref="FP3:FP4"/>
  </mergeCells>
  <phoneticPr fontId="37" type="noConversion"/>
  <pageMargins left="0.7" right="0.7" top="0.75" bottom="0.75" header="0.3" footer="0.3"/>
  <pageSetup scale="76" orientation="portrait" r:id="rId1"/>
  <headerFooter>
    <oddHeader>&amp;RExh. KTW-10T-11 WP2</oddHeader>
  </headerFooter>
  <ignoredErrors>
    <ignoredError sqref="AC3 AZ3 CV3 BY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8B58-82D5-4180-8025-CDF57EF36338}">
  <dimension ref="B4:N28"/>
  <sheetViews>
    <sheetView workbookViewId="0">
      <selection activeCell="C25" sqref="C25"/>
    </sheetView>
  </sheetViews>
  <sheetFormatPr defaultColWidth="9.140625" defaultRowHeight="15" x14ac:dyDescent="0.25"/>
  <cols>
    <col min="1" max="1" width="9.140625" style="15"/>
    <col min="2" max="2" width="24.140625" style="15" bestFit="1" customWidth="1"/>
    <col min="3" max="3" width="12.5703125" style="15" bestFit="1" customWidth="1"/>
    <col min="4" max="4" width="17.42578125" style="15" bestFit="1" customWidth="1"/>
    <col min="5" max="5" width="3.140625" style="15" customWidth="1"/>
    <col min="6" max="6" width="7.7109375" style="15" bestFit="1" customWidth="1"/>
    <col min="7" max="8" width="11.28515625" style="15" bestFit="1" customWidth="1"/>
    <col min="9" max="9" width="3.140625" style="15" customWidth="1"/>
    <col min="10" max="13" width="12.7109375" style="15" customWidth="1"/>
    <col min="14" max="16384" width="9.140625" style="15"/>
  </cols>
  <sheetData>
    <row r="4" spans="2:14" ht="18.75" x14ac:dyDescent="0.3">
      <c r="B4" s="1" t="s">
        <v>170</v>
      </c>
    </row>
    <row r="5" spans="2:14" x14ac:dyDescent="0.25">
      <c r="B5" s="23"/>
    </row>
    <row r="6" spans="2:14" x14ac:dyDescent="0.25">
      <c r="C6" s="23" t="s">
        <v>148</v>
      </c>
      <c r="D6" s="24" t="s">
        <v>149</v>
      </c>
      <c r="F6" s="24" t="s">
        <v>150</v>
      </c>
      <c r="G6" s="24" t="s">
        <v>151</v>
      </c>
      <c r="H6" s="24" t="s">
        <v>152</v>
      </c>
      <c r="J6" s="24" t="s">
        <v>153</v>
      </c>
      <c r="K6" s="24" t="s">
        <v>154</v>
      </c>
      <c r="L6" s="24" t="s">
        <v>155</v>
      </c>
      <c r="M6" s="25" t="s">
        <v>156</v>
      </c>
    </row>
    <row r="7" spans="2:14" x14ac:dyDescent="0.25">
      <c r="B7" s="26" t="s">
        <v>157</v>
      </c>
      <c r="C7" s="27">
        <v>28448617.740000002</v>
      </c>
      <c r="D7" s="28" t="s">
        <v>158</v>
      </c>
      <c r="F7" s="18">
        <v>0.41449999999999998</v>
      </c>
      <c r="G7" s="18">
        <f>100%-F7</f>
        <v>0.58550000000000002</v>
      </c>
      <c r="H7" s="18">
        <v>0</v>
      </c>
      <c r="J7" s="29">
        <f>F7*$C7</f>
        <v>11791952.053230001</v>
      </c>
      <c r="K7" s="29">
        <f>G7*$C7</f>
        <v>16656665.686770001</v>
      </c>
      <c r="L7" s="30">
        <v>0</v>
      </c>
      <c r="M7" s="31">
        <f>SUM(J7:L7)</f>
        <v>28448617.740000002</v>
      </c>
      <c r="N7" s="32">
        <f>J7+K7+L7-C7</f>
        <v>0</v>
      </c>
    </row>
    <row r="8" spans="2:14" x14ac:dyDescent="0.25">
      <c r="B8" s="26" t="s">
        <v>159</v>
      </c>
      <c r="C8" s="27">
        <v>2859500</v>
      </c>
      <c r="D8" s="28" t="s">
        <v>160</v>
      </c>
      <c r="F8" s="18">
        <v>0</v>
      </c>
      <c r="G8" s="18">
        <v>1</v>
      </c>
      <c r="H8" s="18">
        <v>0</v>
      </c>
      <c r="J8" s="29">
        <f>F8*$C8</f>
        <v>0</v>
      </c>
      <c r="K8" s="29">
        <f>G8*$C8</f>
        <v>2859500</v>
      </c>
      <c r="L8" s="30">
        <v>0</v>
      </c>
      <c r="M8" s="31">
        <f>SUM(J8:L8)</f>
        <v>2859500</v>
      </c>
      <c r="N8" s="32">
        <f>J8+K8+L8-C8</f>
        <v>0</v>
      </c>
    </row>
    <row r="9" spans="2:14" x14ac:dyDescent="0.25">
      <c r="B9" s="26" t="s">
        <v>161</v>
      </c>
      <c r="C9" s="33">
        <v>0</v>
      </c>
      <c r="D9" s="28"/>
      <c r="F9" s="28"/>
      <c r="G9" s="28"/>
      <c r="H9" s="28"/>
      <c r="J9" s="34"/>
      <c r="K9" s="34"/>
      <c r="L9" s="34"/>
      <c r="M9" s="35"/>
      <c r="N9" s="32">
        <f>J9+K9+L9-C9</f>
        <v>0</v>
      </c>
    </row>
    <row r="10" spans="2:14" x14ac:dyDescent="0.25">
      <c r="B10" s="26" t="s">
        <v>162</v>
      </c>
      <c r="C10" s="27">
        <v>5541312</v>
      </c>
      <c r="D10" s="28" t="s">
        <v>158</v>
      </c>
      <c r="F10" s="18">
        <f>F7</f>
        <v>0.41449999999999998</v>
      </c>
      <c r="G10" s="18">
        <f>G7</f>
        <v>0.58550000000000002</v>
      </c>
      <c r="H10" s="18">
        <f>H7</f>
        <v>0</v>
      </c>
      <c r="J10" s="29">
        <f>F10*$C10</f>
        <v>2296873.824</v>
      </c>
      <c r="K10" s="29">
        <f>G10*$C10</f>
        <v>3244438.176</v>
      </c>
      <c r="L10" s="30">
        <v>0</v>
      </c>
      <c r="M10" s="31">
        <f>SUM(J10:L10)</f>
        <v>5541312</v>
      </c>
      <c r="N10" s="32">
        <f>J10+K10+L10-C10</f>
        <v>0</v>
      </c>
    </row>
    <row r="11" spans="2:14" x14ac:dyDescent="0.25">
      <c r="B11" s="36" t="s">
        <v>42</v>
      </c>
      <c r="C11" s="37">
        <f>SUM(C7:C10)</f>
        <v>36849429.740000002</v>
      </c>
      <c r="D11" s="38"/>
      <c r="F11" s="38"/>
      <c r="G11" s="38"/>
      <c r="H11" s="38"/>
      <c r="J11" s="39"/>
      <c r="K11" s="39"/>
      <c r="L11" s="39"/>
      <c r="M11" s="40"/>
    </row>
    <row r="12" spans="2:14" x14ac:dyDescent="0.25">
      <c r="C12" s="41"/>
      <c r="D12" s="41"/>
      <c r="F12" s="41"/>
      <c r="G12" s="41"/>
      <c r="H12" s="41"/>
      <c r="J12" s="42"/>
      <c r="K12" s="42"/>
      <c r="L12" s="42"/>
      <c r="M12" s="35"/>
    </row>
    <row r="13" spans="2:14" x14ac:dyDescent="0.25">
      <c r="C13" s="23" t="s">
        <v>148</v>
      </c>
      <c r="D13" s="23"/>
      <c r="F13" s="23"/>
      <c r="G13" s="23"/>
      <c r="H13" s="23"/>
      <c r="J13" s="43"/>
      <c r="K13" s="43"/>
      <c r="L13" s="43"/>
      <c r="M13" s="44"/>
    </row>
    <row r="14" spans="2:14" x14ac:dyDescent="0.25">
      <c r="B14" s="26" t="s">
        <v>163</v>
      </c>
      <c r="C14" s="27">
        <v>4351295.25</v>
      </c>
      <c r="D14" s="28" t="s">
        <v>160</v>
      </c>
      <c r="F14" s="18">
        <v>0</v>
      </c>
      <c r="G14" s="18">
        <v>1</v>
      </c>
      <c r="H14" s="18">
        <v>0</v>
      </c>
      <c r="J14" s="29">
        <f t="shared" ref="J14:K17" si="0">F14*$C14</f>
        <v>0</v>
      </c>
      <c r="K14" s="29">
        <f t="shared" si="0"/>
        <v>4351295.25</v>
      </c>
      <c r="L14" s="30">
        <v>0</v>
      </c>
      <c r="M14" s="31">
        <f>SUM(J14:L14)</f>
        <v>4351295.25</v>
      </c>
      <c r="N14" s="32">
        <f t="shared" ref="N14:N17" si="1">J14+K14+L14-C14</f>
        <v>0</v>
      </c>
    </row>
    <row r="15" spans="2:14" x14ac:dyDescent="0.25">
      <c r="B15" s="26" t="s">
        <v>164</v>
      </c>
      <c r="C15" s="27">
        <v>1595474.9249999998</v>
      </c>
      <c r="D15" s="28" t="s">
        <v>160</v>
      </c>
      <c r="F15" s="18">
        <v>0</v>
      </c>
      <c r="G15" s="18">
        <v>1</v>
      </c>
      <c r="H15" s="18">
        <v>0</v>
      </c>
      <c r="J15" s="29">
        <f t="shared" si="0"/>
        <v>0</v>
      </c>
      <c r="K15" s="29">
        <f t="shared" si="0"/>
        <v>1595474.9249999998</v>
      </c>
      <c r="L15" s="30">
        <v>0</v>
      </c>
      <c r="M15" s="31">
        <f>SUM(J15:L15)</f>
        <v>1595474.9249999998</v>
      </c>
      <c r="N15" s="32">
        <f t="shared" si="1"/>
        <v>0</v>
      </c>
    </row>
    <row r="16" spans="2:14" x14ac:dyDescent="0.25">
      <c r="B16" s="26" t="s">
        <v>165</v>
      </c>
      <c r="C16" s="27">
        <v>1357061.6666666665</v>
      </c>
      <c r="D16" s="28" t="s">
        <v>153</v>
      </c>
      <c r="F16" s="18">
        <v>1</v>
      </c>
      <c r="G16" s="18">
        <v>0</v>
      </c>
      <c r="H16" s="18">
        <v>0</v>
      </c>
      <c r="J16" s="29">
        <f t="shared" si="0"/>
        <v>1357061.6666666665</v>
      </c>
      <c r="K16" s="29">
        <f t="shared" si="0"/>
        <v>0</v>
      </c>
      <c r="L16" s="30">
        <v>0</v>
      </c>
      <c r="M16" s="31">
        <f>SUM(J16:L16)</f>
        <v>1357061.6666666665</v>
      </c>
      <c r="N16" s="32">
        <f t="shared" si="1"/>
        <v>0</v>
      </c>
    </row>
    <row r="17" spans="2:14" x14ac:dyDescent="0.25">
      <c r="B17" s="26" t="s">
        <v>166</v>
      </c>
      <c r="C17" s="27">
        <v>6047423.333333333</v>
      </c>
      <c r="D17" s="28" t="s">
        <v>153</v>
      </c>
      <c r="F17" s="18">
        <v>1</v>
      </c>
      <c r="G17" s="18">
        <v>0</v>
      </c>
      <c r="H17" s="18">
        <v>0</v>
      </c>
      <c r="J17" s="29">
        <f t="shared" si="0"/>
        <v>6047423.333333333</v>
      </c>
      <c r="K17" s="29">
        <f t="shared" si="0"/>
        <v>0</v>
      </c>
      <c r="L17" s="30">
        <v>0</v>
      </c>
      <c r="M17" s="31">
        <f>SUM(J17:L17)</f>
        <v>6047423.333333333</v>
      </c>
      <c r="N17" s="32">
        <f t="shared" si="1"/>
        <v>0</v>
      </c>
    </row>
    <row r="18" spans="2:14" x14ac:dyDescent="0.25">
      <c r="B18" s="36" t="s">
        <v>42</v>
      </c>
      <c r="C18" s="37">
        <f>SUM(C14:C17)</f>
        <v>13351255.175000001</v>
      </c>
      <c r="D18" s="38"/>
      <c r="F18" s="38"/>
      <c r="G18" s="38"/>
      <c r="H18" s="38"/>
      <c r="J18" s="39"/>
      <c r="K18" s="39"/>
      <c r="L18" s="39"/>
      <c r="M18" s="40"/>
    </row>
    <row r="19" spans="2:14" x14ac:dyDescent="0.25">
      <c r="C19" s="23" t="s">
        <v>148</v>
      </c>
      <c r="D19" s="23"/>
      <c r="F19" s="23"/>
      <c r="G19" s="23"/>
      <c r="H19" s="23"/>
      <c r="J19" s="43"/>
      <c r="K19" s="43"/>
      <c r="L19" s="43"/>
      <c r="M19" s="44"/>
    </row>
    <row r="20" spans="2:14" x14ac:dyDescent="0.25">
      <c r="B20" s="26" t="s">
        <v>159</v>
      </c>
      <c r="C20" s="27">
        <v>1674000</v>
      </c>
      <c r="D20" s="28" t="s">
        <v>160</v>
      </c>
      <c r="F20" s="18">
        <v>0</v>
      </c>
      <c r="G20" s="18">
        <v>1</v>
      </c>
      <c r="H20" s="18">
        <v>0</v>
      </c>
      <c r="J20" s="29">
        <f t="shared" ref="J20:K21" si="2">F20*$C20</f>
        <v>0</v>
      </c>
      <c r="K20" s="29">
        <f t="shared" si="2"/>
        <v>1674000</v>
      </c>
      <c r="L20" s="30">
        <v>0</v>
      </c>
      <c r="M20" s="31">
        <f>SUM(J20:L20)</f>
        <v>1674000</v>
      </c>
      <c r="N20" s="32">
        <f t="shared" ref="N20:N21" si="3">J20+K20+L20-C20</f>
        <v>0</v>
      </c>
    </row>
    <row r="21" spans="2:14" x14ac:dyDescent="0.25">
      <c r="B21" s="26" t="s">
        <v>167</v>
      </c>
      <c r="C21" s="27">
        <v>750120</v>
      </c>
      <c r="D21" s="28" t="s">
        <v>153</v>
      </c>
      <c r="F21" s="18">
        <v>1</v>
      </c>
      <c r="G21" s="18">
        <v>0</v>
      </c>
      <c r="H21" s="18">
        <v>0</v>
      </c>
      <c r="J21" s="29">
        <f t="shared" si="2"/>
        <v>750120</v>
      </c>
      <c r="K21" s="29">
        <f t="shared" si="2"/>
        <v>0</v>
      </c>
      <c r="L21" s="30">
        <v>0</v>
      </c>
      <c r="M21" s="31">
        <f>SUM(J21:L21)</f>
        <v>750120</v>
      </c>
      <c r="N21" s="32">
        <f t="shared" si="3"/>
        <v>0</v>
      </c>
    </row>
    <row r="22" spans="2:14" x14ac:dyDescent="0.25">
      <c r="C22" s="23" t="s">
        <v>148</v>
      </c>
      <c r="D22" s="23"/>
      <c r="F22" s="23"/>
      <c r="G22" s="23"/>
      <c r="H22" s="23"/>
      <c r="J22" s="43"/>
      <c r="K22" s="43"/>
      <c r="L22" s="43"/>
      <c r="M22" s="44"/>
    </row>
    <row r="23" spans="2:14" x14ac:dyDescent="0.25">
      <c r="B23" s="26" t="s">
        <v>155</v>
      </c>
      <c r="C23" s="27">
        <v>510500</v>
      </c>
      <c r="D23" s="28" t="s">
        <v>155</v>
      </c>
      <c r="F23" s="18">
        <v>0</v>
      </c>
      <c r="G23" s="18">
        <v>0</v>
      </c>
      <c r="H23" s="18">
        <v>1</v>
      </c>
      <c r="J23" s="29">
        <f t="shared" ref="J23:K23" si="4">F23*$C23</f>
        <v>0</v>
      </c>
      <c r="K23" s="29">
        <f t="shared" si="4"/>
        <v>0</v>
      </c>
      <c r="L23" s="30">
        <v>510500</v>
      </c>
      <c r="M23" s="31">
        <f>SUM(J23:L23)</f>
        <v>510500</v>
      </c>
      <c r="N23" s="32">
        <f>J23+K23+L23-C23</f>
        <v>0</v>
      </c>
    </row>
    <row r="24" spans="2:14" x14ac:dyDescent="0.25">
      <c r="C24" s="23" t="s">
        <v>148</v>
      </c>
      <c r="J24" s="45"/>
      <c r="K24" s="45"/>
      <c r="L24" s="45"/>
      <c r="M24" s="46"/>
    </row>
    <row r="25" spans="2:14" x14ac:dyDescent="0.25">
      <c r="B25" s="26" t="s">
        <v>168</v>
      </c>
      <c r="C25" s="27">
        <f>2004000+500000</f>
        <v>2504000</v>
      </c>
      <c r="D25" s="28" t="s">
        <v>158</v>
      </c>
      <c r="F25" s="18">
        <v>0.41449999999999998</v>
      </c>
      <c r="G25" s="18">
        <v>0.58550000000000002</v>
      </c>
      <c r="H25" s="15">
        <v>0</v>
      </c>
      <c r="J25" s="29">
        <f t="shared" ref="J25:K25" si="5">F25*$C25</f>
        <v>1037908</v>
      </c>
      <c r="K25" s="29">
        <f t="shared" si="5"/>
        <v>1466092</v>
      </c>
      <c r="L25" s="30">
        <v>0</v>
      </c>
      <c r="M25" s="31">
        <f>SUM(J25:L25)</f>
        <v>2504000</v>
      </c>
      <c r="N25" s="32">
        <f t="shared" ref="N25:N27" si="6">J25+K25+L25-C25</f>
        <v>0</v>
      </c>
    </row>
    <row r="26" spans="2:14" x14ac:dyDescent="0.25">
      <c r="C26" s="23" t="s">
        <v>148</v>
      </c>
      <c r="J26" s="29"/>
      <c r="K26" s="29"/>
      <c r="L26" s="30"/>
      <c r="M26" s="31"/>
      <c r="N26" s="47"/>
    </row>
    <row r="27" spans="2:14" x14ac:dyDescent="0.25">
      <c r="B27" s="26" t="s">
        <v>169</v>
      </c>
      <c r="C27" s="27">
        <v>4500000</v>
      </c>
      <c r="D27" s="28" t="s">
        <v>158</v>
      </c>
      <c r="F27" s="18">
        <v>0.41449999999999998</v>
      </c>
      <c r="G27" s="18">
        <v>0.58550000000000002</v>
      </c>
      <c r="H27" s="15">
        <v>0</v>
      </c>
      <c r="J27" s="48">
        <f t="shared" ref="J27:K27" si="7">F27*$C27</f>
        <v>1865250</v>
      </c>
      <c r="K27" s="48">
        <f t="shared" si="7"/>
        <v>2634750</v>
      </c>
      <c r="L27" s="49">
        <v>0</v>
      </c>
      <c r="M27" s="50">
        <f>SUM(J27:L27)</f>
        <v>4500000</v>
      </c>
      <c r="N27" s="32">
        <f t="shared" si="6"/>
        <v>0</v>
      </c>
    </row>
    <row r="28" spans="2:14" x14ac:dyDescent="0.25">
      <c r="C28" s="45">
        <f>C27+C25+C23+C21+C20+C18+C11</f>
        <v>60139304.915000007</v>
      </c>
      <c r="J28" s="45">
        <f>SUM(J7:J27)</f>
        <v>25146588.87723</v>
      </c>
      <c r="K28" s="45">
        <f>SUM(K7:K27)</f>
        <v>34482216.037770003</v>
      </c>
      <c r="L28" s="45">
        <f>SUM(L7:L27)</f>
        <v>510500</v>
      </c>
      <c r="M28" s="45">
        <f>SUM(M7:M27)</f>
        <v>60139304.914999999</v>
      </c>
      <c r="N28" s="32">
        <f>SUM(N7:N27)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4830-6DD8-4F59-9199-C916D364E49B}">
  <dimension ref="A1:R61"/>
  <sheetViews>
    <sheetView topLeftCell="B1" workbookViewId="0">
      <pane xSplit="1" ySplit="4" topLeftCell="C29" activePane="bottomRight" state="frozen"/>
      <selection activeCell="B1" sqref="B1"/>
      <selection pane="topRight" activeCell="C1" sqref="C1"/>
      <selection pane="bottomLeft" activeCell="B5" sqref="B5"/>
      <selection pane="bottomRight" activeCell="L37" sqref="L37"/>
    </sheetView>
  </sheetViews>
  <sheetFormatPr defaultColWidth="9" defaultRowHeight="12" x14ac:dyDescent="0.25"/>
  <cols>
    <col min="1" max="3" width="9" style="52"/>
    <col min="4" max="4" width="33.85546875" style="52" customWidth="1"/>
    <col min="5" max="5" width="12.5703125" style="52" bestFit="1" customWidth="1"/>
    <col min="6" max="6" width="14.7109375" style="52" customWidth="1"/>
    <col min="7" max="7" width="10.7109375" style="52" bestFit="1" customWidth="1"/>
    <col min="8" max="9" width="10.7109375" style="52" customWidth="1"/>
    <col min="10" max="11" width="9.42578125" style="53" customWidth="1"/>
    <col min="12" max="12" width="10.7109375" style="53" bestFit="1" customWidth="1"/>
    <col min="13" max="13" width="9.42578125" style="53" customWidth="1"/>
    <col min="14" max="14" width="10.7109375" style="52" customWidth="1"/>
    <col min="15" max="15" width="10" style="52" customWidth="1"/>
    <col min="16" max="16" width="12.28515625" style="52" customWidth="1"/>
    <col min="17" max="17" width="9.42578125" style="53" customWidth="1"/>
    <col min="18" max="18" width="112.140625" style="52" bestFit="1" customWidth="1"/>
    <col min="19" max="16384" width="9" style="52"/>
  </cols>
  <sheetData>
    <row r="1" spans="1:18" ht="12.75" x14ac:dyDescent="0.25">
      <c r="A1" s="51" t="s">
        <v>175</v>
      </c>
    </row>
    <row r="2" spans="1:18" x14ac:dyDescent="0.25">
      <c r="A2" s="54"/>
      <c r="B2" s="54"/>
      <c r="C2" s="54"/>
      <c r="D2" s="54"/>
      <c r="E2" s="54"/>
      <c r="F2" s="54"/>
      <c r="G2" s="54"/>
      <c r="H2" s="54"/>
      <c r="I2" s="54"/>
      <c r="J2" s="55"/>
      <c r="K2" s="55"/>
      <c r="L2" s="55"/>
      <c r="M2" s="55"/>
      <c r="N2" s="54"/>
      <c r="O2" s="54"/>
      <c r="P2" s="54"/>
      <c r="Q2" s="55"/>
      <c r="R2" s="54"/>
    </row>
    <row r="3" spans="1:18" x14ac:dyDescent="0.25">
      <c r="A3" s="54"/>
      <c r="B3" s="268" t="s">
        <v>176</v>
      </c>
      <c r="C3" s="268" t="s">
        <v>177</v>
      </c>
      <c r="D3" s="268" t="s">
        <v>178</v>
      </c>
      <c r="E3" s="56"/>
      <c r="F3" s="56"/>
      <c r="G3" s="56"/>
      <c r="H3" s="56"/>
      <c r="I3" s="56"/>
      <c r="J3" s="57"/>
      <c r="K3" s="57"/>
      <c r="L3" s="57"/>
      <c r="M3" s="57"/>
      <c r="N3" s="56"/>
      <c r="O3" s="57"/>
      <c r="P3" s="57"/>
      <c r="Q3" s="57"/>
      <c r="R3" s="54"/>
    </row>
    <row r="4" spans="1:18" ht="36.75" thickBot="1" x14ac:dyDescent="0.3">
      <c r="A4" s="58" t="s">
        <v>179</v>
      </c>
      <c r="B4" s="269"/>
      <c r="C4" s="269"/>
      <c r="D4" s="269"/>
      <c r="E4" s="59" t="s">
        <v>180</v>
      </c>
      <c r="F4" s="59" t="s">
        <v>181</v>
      </c>
      <c r="G4" s="59" t="s">
        <v>182</v>
      </c>
      <c r="H4" s="59" t="s">
        <v>293</v>
      </c>
      <c r="I4" s="59" t="s">
        <v>151</v>
      </c>
      <c r="J4" s="59" t="s">
        <v>289</v>
      </c>
      <c r="K4" s="59" t="s">
        <v>290</v>
      </c>
      <c r="L4" s="59" t="s">
        <v>291</v>
      </c>
      <c r="M4" s="59" t="s">
        <v>292</v>
      </c>
      <c r="N4" s="59"/>
      <c r="O4" s="58" t="s">
        <v>184</v>
      </c>
      <c r="P4" s="60" t="s">
        <v>185</v>
      </c>
      <c r="Q4" s="58" t="s">
        <v>186</v>
      </c>
      <c r="R4" s="58" t="s">
        <v>187</v>
      </c>
    </row>
    <row r="5" spans="1:18" ht="24" customHeight="1" x14ac:dyDescent="0.25">
      <c r="A5" s="61">
        <v>1</v>
      </c>
      <c r="B5" s="267" t="s">
        <v>188</v>
      </c>
      <c r="C5" s="62" t="s">
        <v>189</v>
      </c>
      <c r="D5" s="62" t="s">
        <v>190</v>
      </c>
      <c r="E5" s="63"/>
      <c r="F5" s="64">
        <v>42000</v>
      </c>
      <c r="G5" s="64">
        <f t="shared" ref="G5:G10" si="0">SUM(E5:F5)</f>
        <v>42000</v>
      </c>
      <c r="H5" s="81"/>
      <c r="I5" s="81"/>
      <c r="N5" s="81"/>
      <c r="O5" s="61"/>
      <c r="P5" s="61"/>
      <c r="Q5" s="53" t="s">
        <v>191</v>
      </c>
      <c r="R5" s="52" t="s">
        <v>192</v>
      </c>
    </row>
    <row r="6" spans="1:18" ht="41.1" customHeight="1" x14ac:dyDescent="0.25">
      <c r="A6" s="61">
        <f t="shared" ref="A6:A28" si="1">1+A5</f>
        <v>2</v>
      </c>
      <c r="B6" s="267"/>
      <c r="C6" s="65" t="s">
        <v>193</v>
      </c>
      <c r="D6" s="65" t="s">
        <v>194</v>
      </c>
      <c r="E6" s="66">
        <v>125000</v>
      </c>
      <c r="F6" s="67"/>
      <c r="G6" s="64">
        <f t="shared" si="0"/>
        <v>125000</v>
      </c>
      <c r="H6" s="92">
        <v>0.41</v>
      </c>
      <c r="I6" s="92">
        <v>0.59</v>
      </c>
      <c r="J6" s="93">
        <f t="shared" ref="J6:K8" si="2">$E6*H6</f>
        <v>51250</v>
      </c>
      <c r="K6" s="93">
        <f t="shared" si="2"/>
        <v>73750</v>
      </c>
      <c r="N6" s="81"/>
      <c r="O6" s="61" t="s">
        <v>195</v>
      </c>
      <c r="P6" s="61"/>
      <c r="Q6" s="68" t="s">
        <v>183</v>
      </c>
      <c r="R6" s="69" t="s">
        <v>196</v>
      </c>
    </row>
    <row r="7" spans="1:18" ht="24" customHeight="1" x14ac:dyDescent="0.25">
      <c r="A7" s="61">
        <f t="shared" si="1"/>
        <v>3</v>
      </c>
      <c r="B7" s="267"/>
      <c r="C7" s="65" t="s">
        <v>197</v>
      </c>
      <c r="D7" s="65" t="s">
        <v>198</v>
      </c>
      <c r="E7" s="66">
        <v>170000</v>
      </c>
      <c r="F7" s="67"/>
      <c r="G7" s="64">
        <f t="shared" si="0"/>
        <v>170000</v>
      </c>
      <c r="H7" s="92">
        <v>0.41</v>
      </c>
      <c r="I7" s="92">
        <v>0.59</v>
      </c>
      <c r="J7" s="93">
        <f t="shared" si="2"/>
        <v>69700</v>
      </c>
      <c r="K7" s="93">
        <f t="shared" si="2"/>
        <v>100300</v>
      </c>
      <c r="N7" s="81"/>
      <c r="O7" s="61" t="s">
        <v>195</v>
      </c>
      <c r="P7" s="61"/>
      <c r="Q7" s="68" t="s">
        <v>183</v>
      </c>
      <c r="R7" s="69" t="s">
        <v>199</v>
      </c>
    </row>
    <row r="8" spans="1:18" ht="24" customHeight="1" x14ac:dyDescent="0.25">
      <c r="A8" s="61">
        <f t="shared" si="1"/>
        <v>4</v>
      </c>
      <c r="B8" s="266"/>
      <c r="C8" s="65" t="s">
        <v>200</v>
      </c>
      <c r="D8" s="65" t="s">
        <v>201</v>
      </c>
      <c r="E8" s="66">
        <v>125000</v>
      </c>
      <c r="F8" s="67"/>
      <c r="G8" s="64">
        <f t="shared" si="0"/>
        <v>125000</v>
      </c>
      <c r="H8" s="92">
        <v>0.41</v>
      </c>
      <c r="I8" s="92">
        <v>0.59</v>
      </c>
      <c r="J8" s="93">
        <f t="shared" si="2"/>
        <v>51250</v>
      </c>
      <c r="K8" s="93">
        <f t="shared" si="2"/>
        <v>73750</v>
      </c>
      <c r="N8" s="81"/>
      <c r="O8" s="61" t="s">
        <v>195</v>
      </c>
      <c r="P8" s="61"/>
      <c r="Q8" s="68" t="s">
        <v>183</v>
      </c>
      <c r="R8" s="69" t="s">
        <v>202</v>
      </c>
    </row>
    <row r="9" spans="1:18" ht="24" customHeight="1" x14ac:dyDescent="0.25">
      <c r="A9" s="61">
        <f t="shared" si="1"/>
        <v>5</v>
      </c>
      <c r="B9" s="265" t="s">
        <v>203</v>
      </c>
      <c r="C9" s="65" t="s">
        <v>204</v>
      </c>
      <c r="D9" s="65" t="s">
        <v>205</v>
      </c>
      <c r="E9" s="70"/>
      <c r="F9" s="70">
        <v>30000</v>
      </c>
      <c r="G9" s="64">
        <f t="shared" si="0"/>
        <v>30000</v>
      </c>
      <c r="H9" s="81"/>
      <c r="I9" s="81"/>
      <c r="N9" s="81"/>
      <c r="O9" s="61"/>
      <c r="P9" s="61"/>
      <c r="Q9" s="53" t="s">
        <v>191</v>
      </c>
      <c r="R9" s="52" t="s">
        <v>206</v>
      </c>
    </row>
    <row r="10" spans="1:18" ht="50.1" customHeight="1" x14ac:dyDescent="0.25">
      <c r="A10" s="61">
        <f t="shared" si="1"/>
        <v>6</v>
      </c>
      <c r="B10" s="267"/>
      <c r="C10" s="65" t="s">
        <v>204</v>
      </c>
      <c r="D10" s="65" t="s">
        <v>207</v>
      </c>
      <c r="E10" s="71"/>
      <c r="F10" s="70">
        <v>240000</v>
      </c>
      <c r="G10" s="64">
        <f t="shared" si="0"/>
        <v>240000</v>
      </c>
      <c r="H10" s="81"/>
      <c r="I10" s="81"/>
      <c r="N10" s="81"/>
      <c r="O10" s="61"/>
      <c r="P10" s="61"/>
      <c r="Q10" s="53" t="s">
        <v>191</v>
      </c>
      <c r="R10" s="69" t="s">
        <v>208</v>
      </c>
    </row>
    <row r="11" spans="1:18" ht="30.95" customHeight="1" x14ac:dyDescent="0.25">
      <c r="A11" s="61">
        <f t="shared" si="1"/>
        <v>7</v>
      </c>
      <c r="B11" s="267"/>
      <c r="C11" s="65" t="s">
        <v>209</v>
      </c>
      <c r="D11" s="65" t="s">
        <v>210</v>
      </c>
      <c r="E11" s="72" t="s">
        <v>162</v>
      </c>
      <c r="F11" s="65" t="s">
        <v>162</v>
      </c>
      <c r="G11" s="64" t="s">
        <v>162</v>
      </c>
      <c r="H11" s="81"/>
      <c r="I11" s="81"/>
      <c r="N11" s="81"/>
      <c r="O11" s="61"/>
      <c r="P11" s="61"/>
      <c r="Q11" s="53" t="s">
        <v>191</v>
      </c>
      <c r="R11" s="69" t="s">
        <v>211</v>
      </c>
    </row>
    <row r="12" spans="1:18" ht="36" customHeight="1" x14ac:dyDescent="0.25">
      <c r="A12" s="61">
        <f t="shared" si="1"/>
        <v>8</v>
      </c>
      <c r="B12" s="267"/>
      <c r="C12" s="65" t="s">
        <v>209</v>
      </c>
      <c r="D12" s="65" t="s">
        <v>212</v>
      </c>
      <c r="E12" s="71"/>
      <c r="F12" s="70">
        <v>20000</v>
      </c>
      <c r="G12" s="64">
        <f t="shared" ref="G12:G22" si="3">SUM(E12:F12)</f>
        <v>20000</v>
      </c>
      <c r="H12" s="81"/>
      <c r="I12" s="81"/>
      <c r="N12" s="81"/>
      <c r="O12" s="61"/>
      <c r="P12" s="61"/>
      <c r="Q12" s="53" t="s">
        <v>191</v>
      </c>
      <c r="R12" s="69" t="s">
        <v>213</v>
      </c>
    </row>
    <row r="13" spans="1:18" ht="30.95" customHeight="1" x14ac:dyDescent="0.25">
      <c r="A13" s="61">
        <f t="shared" si="1"/>
        <v>9</v>
      </c>
      <c r="B13" s="266"/>
      <c r="C13" s="65" t="s">
        <v>204</v>
      </c>
      <c r="D13" s="65" t="s">
        <v>214</v>
      </c>
      <c r="E13" s="71"/>
      <c r="F13" s="70">
        <v>360000</v>
      </c>
      <c r="G13" s="64">
        <f t="shared" si="3"/>
        <v>360000</v>
      </c>
      <c r="H13" s="81"/>
      <c r="I13" s="81"/>
      <c r="N13" s="81"/>
      <c r="O13" s="61"/>
      <c r="P13" s="61"/>
      <c r="Q13" s="53" t="s">
        <v>191</v>
      </c>
      <c r="R13" s="69" t="s">
        <v>215</v>
      </c>
    </row>
    <row r="14" spans="1:18" ht="24" customHeight="1" x14ac:dyDescent="0.25">
      <c r="A14" s="61">
        <f t="shared" si="1"/>
        <v>10</v>
      </c>
      <c r="B14" s="265" t="s">
        <v>216</v>
      </c>
      <c r="C14" s="65" t="s">
        <v>217</v>
      </c>
      <c r="D14" s="65" t="s">
        <v>218</v>
      </c>
      <c r="E14" s="71"/>
      <c r="F14" s="70">
        <v>40000</v>
      </c>
      <c r="G14" s="64">
        <f t="shared" si="3"/>
        <v>40000</v>
      </c>
      <c r="H14" s="81"/>
      <c r="I14" s="81"/>
      <c r="N14" s="81"/>
      <c r="O14" s="61"/>
      <c r="P14" s="61"/>
      <c r="Q14" s="53" t="s">
        <v>191</v>
      </c>
      <c r="R14" s="52" t="s">
        <v>219</v>
      </c>
    </row>
    <row r="15" spans="1:18" ht="24" customHeight="1" x14ac:dyDescent="0.25">
      <c r="A15" s="61">
        <f t="shared" si="1"/>
        <v>11</v>
      </c>
      <c r="B15" s="267"/>
      <c r="C15" s="65" t="s">
        <v>220</v>
      </c>
      <c r="D15" s="73" t="s">
        <v>221</v>
      </c>
      <c r="E15" s="74">
        <v>16000</v>
      </c>
      <c r="F15" s="70">
        <v>8000</v>
      </c>
      <c r="G15" s="64">
        <f t="shared" si="3"/>
        <v>24000</v>
      </c>
      <c r="H15" s="92">
        <v>1</v>
      </c>
      <c r="I15" s="92"/>
      <c r="L15" s="94">
        <f>H15*$E15</f>
        <v>16000</v>
      </c>
      <c r="M15" s="94">
        <f>I15*$E15</f>
        <v>0</v>
      </c>
      <c r="N15" s="81"/>
      <c r="O15" s="61">
        <v>100</v>
      </c>
      <c r="P15" s="61" t="s">
        <v>222</v>
      </c>
      <c r="Q15" s="53" t="s">
        <v>191</v>
      </c>
      <c r="R15" s="75" t="s">
        <v>223</v>
      </c>
    </row>
    <row r="16" spans="1:18" ht="78" customHeight="1" x14ac:dyDescent="0.25">
      <c r="A16" s="61">
        <f t="shared" si="1"/>
        <v>12</v>
      </c>
      <c r="B16" s="267"/>
      <c r="C16" s="65" t="s">
        <v>224</v>
      </c>
      <c r="D16" s="73" t="s">
        <v>225</v>
      </c>
      <c r="E16" s="74">
        <v>413500</v>
      </c>
      <c r="F16" s="70">
        <v>7500</v>
      </c>
      <c r="G16" s="64">
        <f t="shared" si="3"/>
        <v>421000</v>
      </c>
      <c r="H16" s="92">
        <v>1</v>
      </c>
      <c r="I16" s="92"/>
      <c r="L16" s="94">
        <f>H16*$E16</f>
        <v>413500</v>
      </c>
      <c r="M16" s="94">
        <f>I16*$E16</f>
        <v>0</v>
      </c>
      <c r="N16" s="81"/>
      <c r="O16" s="61">
        <v>100</v>
      </c>
      <c r="P16" s="61" t="s">
        <v>222</v>
      </c>
      <c r="Q16" s="53" t="s">
        <v>191</v>
      </c>
      <c r="R16" s="75" t="s">
        <v>226</v>
      </c>
    </row>
    <row r="17" spans="1:18" ht="24" customHeight="1" x14ac:dyDescent="0.25">
      <c r="A17" s="61">
        <f t="shared" si="1"/>
        <v>13</v>
      </c>
      <c r="B17" s="266"/>
      <c r="C17" s="65" t="s">
        <v>227</v>
      </c>
      <c r="D17" s="73" t="s">
        <v>228</v>
      </c>
      <c r="E17" s="66">
        <v>286000</v>
      </c>
      <c r="F17" s="76"/>
      <c r="G17" s="64">
        <f t="shared" si="3"/>
        <v>286000</v>
      </c>
      <c r="H17" s="92">
        <v>0.41</v>
      </c>
      <c r="I17" s="92">
        <v>0.59</v>
      </c>
      <c r="J17" s="93">
        <f>$E17*H17</f>
        <v>117260</v>
      </c>
      <c r="K17" s="93">
        <f>$E17*I17</f>
        <v>168740</v>
      </c>
      <c r="N17" s="81"/>
      <c r="O17" s="61" t="s">
        <v>195</v>
      </c>
      <c r="P17" s="61"/>
      <c r="Q17" s="68" t="s">
        <v>183</v>
      </c>
      <c r="R17" s="69" t="s">
        <v>229</v>
      </c>
    </row>
    <row r="18" spans="1:18" ht="24" customHeight="1" x14ac:dyDescent="0.25">
      <c r="A18" s="61">
        <f t="shared" si="1"/>
        <v>14</v>
      </c>
      <c r="B18" s="265" t="s">
        <v>230</v>
      </c>
      <c r="C18" s="65" t="s">
        <v>231</v>
      </c>
      <c r="D18" s="73" t="s">
        <v>232</v>
      </c>
      <c r="E18" s="74">
        <v>850000</v>
      </c>
      <c r="F18" s="76"/>
      <c r="G18" s="64">
        <f t="shared" si="3"/>
        <v>850000</v>
      </c>
      <c r="H18" s="92">
        <v>1</v>
      </c>
      <c r="I18" s="92"/>
      <c r="L18" s="94">
        <f t="shared" ref="L18:L25" si="4">H18*$E18</f>
        <v>850000</v>
      </c>
      <c r="M18" s="94">
        <f t="shared" ref="M18:M25" si="5">I18*$E18</f>
        <v>0</v>
      </c>
      <c r="N18" s="81"/>
      <c r="O18" s="61">
        <v>100</v>
      </c>
      <c r="P18" s="61" t="s">
        <v>222</v>
      </c>
      <c r="Q18" s="53" t="s">
        <v>191</v>
      </c>
      <c r="R18" s="52" t="s">
        <v>233</v>
      </c>
    </row>
    <row r="19" spans="1:18" ht="24" customHeight="1" x14ac:dyDescent="0.25">
      <c r="A19" s="61">
        <f t="shared" si="1"/>
        <v>15</v>
      </c>
      <c r="B19" s="267"/>
      <c r="C19" s="65" t="s">
        <v>231</v>
      </c>
      <c r="D19" s="73" t="s">
        <v>234</v>
      </c>
      <c r="E19" s="74">
        <v>250000</v>
      </c>
      <c r="F19" s="76"/>
      <c r="G19" s="64">
        <f t="shared" si="3"/>
        <v>250000</v>
      </c>
      <c r="H19" s="92">
        <v>1</v>
      </c>
      <c r="I19" s="92"/>
      <c r="L19" s="94">
        <f t="shared" si="4"/>
        <v>250000</v>
      </c>
      <c r="M19" s="94">
        <f t="shared" si="5"/>
        <v>0</v>
      </c>
      <c r="N19" s="81"/>
      <c r="O19" s="61">
        <v>100</v>
      </c>
      <c r="P19" s="61" t="s">
        <v>222</v>
      </c>
      <c r="Q19" s="53" t="s">
        <v>191</v>
      </c>
      <c r="R19" s="52" t="s">
        <v>235</v>
      </c>
    </row>
    <row r="20" spans="1:18" ht="24" customHeight="1" x14ac:dyDescent="0.25">
      <c r="A20" s="61">
        <f t="shared" si="1"/>
        <v>16</v>
      </c>
      <c r="B20" s="267"/>
      <c r="C20" s="65" t="s">
        <v>231</v>
      </c>
      <c r="D20" s="73" t="s">
        <v>236</v>
      </c>
      <c r="E20" s="74">
        <v>250000</v>
      </c>
      <c r="F20" s="76"/>
      <c r="G20" s="64">
        <f t="shared" si="3"/>
        <v>250000</v>
      </c>
      <c r="H20" s="92">
        <v>1</v>
      </c>
      <c r="I20" s="92"/>
      <c r="L20" s="94">
        <f t="shared" si="4"/>
        <v>250000</v>
      </c>
      <c r="M20" s="94">
        <f t="shared" si="5"/>
        <v>0</v>
      </c>
      <c r="N20" s="81"/>
      <c r="O20" s="61">
        <v>100</v>
      </c>
      <c r="P20" s="61" t="s">
        <v>222</v>
      </c>
      <c r="Q20" s="53" t="s">
        <v>191</v>
      </c>
      <c r="R20" s="52" t="s">
        <v>235</v>
      </c>
    </row>
    <row r="21" spans="1:18" ht="24" customHeight="1" x14ac:dyDescent="0.25">
      <c r="A21" s="61">
        <f t="shared" si="1"/>
        <v>17</v>
      </c>
      <c r="B21" s="267"/>
      <c r="C21" s="65" t="s">
        <v>231</v>
      </c>
      <c r="D21" s="73" t="s">
        <v>237</v>
      </c>
      <c r="E21" s="74">
        <v>250000</v>
      </c>
      <c r="F21" s="76"/>
      <c r="G21" s="64">
        <f t="shared" si="3"/>
        <v>250000</v>
      </c>
      <c r="H21" s="92">
        <v>1</v>
      </c>
      <c r="I21" s="92"/>
      <c r="L21" s="94">
        <f t="shared" si="4"/>
        <v>250000</v>
      </c>
      <c r="M21" s="94">
        <f t="shared" si="5"/>
        <v>0</v>
      </c>
      <c r="N21" s="81"/>
      <c r="O21" s="61">
        <v>100</v>
      </c>
      <c r="P21" s="61" t="s">
        <v>222</v>
      </c>
      <c r="Q21" s="53" t="s">
        <v>191</v>
      </c>
      <c r="R21" s="52" t="s">
        <v>235</v>
      </c>
    </row>
    <row r="22" spans="1:18" ht="24" customHeight="1" x14ac:dyDescent="0.25">
      <c r="A22" s="61">
        <f t="shared" si="1"/>
        <v>18</v>
      </c>
      <c r="B22" s="267"/>
      <c r="C22" s="65" t="s">
        <v>231</v>
      </c>
      <c r="D22" s="73" t="s">
        <v>238</v>
      </c>
      <c r="E22" s="74">
        <v>400000</v>
      </c>
      <c r="F22" s="76"/>
      <c r="G22" s="64">
        <f t="shared" si="3"/>
        <v>400000</v>
      </c>
      <c r="H22" s="92">
        <v>1</v>
      </c>
      <c r="I22" s="92"/>
      <c r="L22" s="94">
        <f t="shared" si="4"/>
        <v>400000</v>
      </c>
      <c r="M22" s="94">
        <f t="shared" si="5"/>
        <v>0</v>
      </c>
      <c r="N22" s="81"/>
      <c r="O22" s="61">
        <v>100</v>
      </c>
      <c r="P22" s="61" t="s">
        <v>222</v>
      </c>
      <c r="Q22" s="53" t="s">
        <v>191</v>
      </c>
      <c r="R22" s="52" t="s">
        <v>235</v>
      </c>
    </row>
    <row r="23" spans="1:18" ht="30.95" customHeight="1" x14ac:dyDescent="0.25">
      <c r="A23" s="61">
        <f t="shared" si="1"/>
        <v>19</v>
      </c>
      <c r="B23" s="267"/>
      <c r="C23" s="73" t="s">
        <v>239</v>
      </c>
      <c r="D23" s="73" t="s">
        <v>240</v>
      </c>
      <c r="E23" s="77" t="s">
        <v>241</v>
      </c>
      <c r="F23" s="77" t="s">
        <v>241</v>
      </c>
      <c r="G23" s="77" t="s">
        <v>241</v>
      </c>
      <c r="H23" s="92"/>
      <c r="I23" s="92"/>
      <c r="L23" s="94"/>
      <c r="M23" s="94"/>
      <c r="N23" s="89"/>
      <c r="O23" s="61">
        <v>100</v>
      </c>
      <c r="P23" s="61" t="s">
        <v>160</v>
      </c>
      <c r="Q23" s="53" t="s">
        <v>191</v>
      </c>
      <c r="R23" s="69" t="s">
        <v>242</v>
      </c>
    </row>
    <row r="24" spans="1:18" ht="24" customHeight="1" x14ac:dyDescent="0.25">
      <c r="A24" s="61">
        <f t="shared" si="1"/>
        <v>20</v>
      </c>
      <c r="B24" s="267"/>
      <c r="C24" s="65" t="s">
        <v>239</v>
      </c>
      <c r="D24" s="73" t="s">
        <v>243</v>
      </c>
      <c r="E24" s="74">
        <v>400000</v>
      </c>
      <c r="G24" s="64">
        <f>SUM(E24:E24)</f>
        <v>400000</v>
      </c>
      <c r="H24" s="92">
        <v>1</v>
      </c>
      <c r="I24" s="92"/>
      <c r="L24" s="94">
        <f t="shared" si="4"/>
        <v>400000</v>
      </c>
      <c r="M24" s="94">
        <f t="shared" si="5"/>
        <v>0</v>
      </c>
      <c r="N24" s="81"/>
      <c r="O24" s="61">
        <v>100</v>
      </c>
      <c r="P24" s="61" t="s">
        <v>222</v>
      </c>
      <c r="Q24" s="53" t="s">
        <v>191</v>
      </c>
      <c r="R24" s="75" t="s">
        <v>244</v>
      </c>
    </row>
    <row r="25" spans="1:18" ht="24" customHeight="1" x14ac:dyDescent="0.25">
      <c r="A25" s="61">
        <f t="shared" si="1"/>
        <v>21</v>
      </c>
      <c r="B25" s="266"/>
      <c r="C25" s="65" t="s">
        <v>239</v>
      </c>
      <c r="D25" s="73" t="s">
        <v>245</v>
      </c>
      <c r="E25" s="74">
        <v>250000</v>
      </c>
      <c r="G25" s="64">
        <f>SUM(E25:E25)</f>
        <v>250000</v>
      </c>
      <c r="H25" s="92"/>
      <c r="I25" s="92">
        <v>1</v>
      </c>
      <c r="L25" s="94">
        <f t="shared" si="4"/>
        <v>0</v>
      </c>
      <c r="M25" s="94">
        <f t="shared" si="5"/>
        <v>250000</v>
      </c>
      <c r="N25" s="81"/>
      <c r="O25" s="61">
        <v>100</v>
      </c>
      <c r="P25" s="61" t="s">
        <v>160</v>
      </c>
      <c r="Q25" s="53" t="s">
        <v>191</v>
      </c>
      <c r="R25" s="52" t="s">
        <v>246</v>
      </c>
    </row>
    <row r="26" spans="1:18" ht="24" customHeight="1" x14ac:dyDescent="0.25">
      <c r="A26" s="61">
        <f t="shared" si="1"/>
        <v>22</v>
      </c>
      <c r="B26" s="265" t="s">
        <v>247</v>
      </c>
      <c r="C26" s="65" t="s">
        <v>248</v>
      </c>
      <c r="D26" s="65" t="s">
        <v>249</v>
      </c>
      <c r="E26" s="71"/>
      <c r="F26" s="70">
        <v>650000</v>
      </c>
      <c r="G26" s="64">
        <f>SUM(E26:F26)</f>
        <v>650000</v>
      </c>
      <c r="H26" s="81"/>
      <c r="I26" s="81"/>
      <c r="N26" s="81"/>
      <c r="O26" s="61"/>
      <c r="P26" s="61"/>
      <c r="Q26" s="53" t="s">
        <v>191</v>
      </c>
      <c r="R26" s="52" t="s">
        <v>192</v>
      </c>
    </row>
    <row r="27" spans="1:18" ht="24" customHeight="1" x14ac:dyDescent="0.25">
      <c r="A27" s="61">
        <f t="shared" si="1"/>
        <v>23</v>
      </c>
      <c r="B27" s="266"/>
      <c r="C27" s="65" t="s">
        <v>250</v>
      </c>
      <c r="D27" s="65" t="s">
        <v>251</v>
      </c>
      <c r="E27" s="71"/>
      <c r="F27" s="70">
        <v>250000</v>
      </c>
      <c r="G27" s="64">
        <f>SUM(E27:F27)</f>
        <v>250000</v>
      </c>
      <c r="H27" s="81"/>
      <c r="I27" s="81"/>
      <c r="N27" s="81"/>
      <c r="O27" s="61"/>
      <c r="P27" s="61"/>
      <c r="Q27" s="53" t="s">
        <v>191</v>
      </c>
      <c r="R27" s="52" t="s">
        <v>192</v>
      </c>
    </row>
    <row r="28" spans="1:18" ht="39.75" customHeight="1" x14ac:dyDescent="0.25">
      <c r="A28" s="61">
        <f t="shared" si="1"/>
        <v>24</v>
      </c>
      <c r="B28" s="65" t="s">
        <v>252</v>
      </c>
      <c r="C28" s="65" t="s">
        <v>253</v>
      </c>
      <c r="D28" s="65" t="s">
        <v>254</v>
      </c>
      <c r="E28" s="78">
        <v>420000</v>
      </c>
      <c r="F28" s="70">
        <v>180000</v>
      </c>
      <c r="G28" s="64">
        <f>SUM(E28:F28)</f>
        <v>600000</v>
      </c>
      <c r="H28" s="92">
        <v>0.41</v>
      </c>
      <c r="I28" s="92">
        <v>0.59</v>
      </c>
      <c r="J28" s="93">
        <f>$E28*H28</f>
        <v>172200</v>
      </c>
      <c r="K28" s="93">
        <f>$E28*I28</f>
        <v>247800</v>
      </c>
      <c r="N28" s="81"/>
      <c r="O28" s="61" t="s">
        <v>195</v>
      </c>
      <c r="Q28" s="68" t="s">
        <v>183</v>
      </c>
      <c r="R28" s="69" t="s">
        <v>255</v>
      </c>
    </row>
    <row r="29" spans="1:18" ht="24" customHeight="1" x14ac:dyDescent="0.25">
      <c r="A29" s="61">
        <v>25</v>
      </c>
      <c r="B29" s="265" t="s">
        <v>256</v>
      </c>
      <c r="C29" s="79" t="s">
        <v>257</v>
      </c>
      <c r="D29" s="79" t="s">
        <v>258</v>
      </c>
      <c r="E29" s="80">
        <v>177500</v>
      </c>
      <c r="F29" s="81">
        <v>5500</v>
      </c>
      <c r="G29" s="64">
        <f>SUM(E29:F29)</f>
        <v>183000</v>
      </c>
      <c r="H29" s="92">
        <v>1</v>
      </c>
      <c r="I29" s="81"/>
      <c r="L29" s="94">
        <f t="shared" ref="L29" si="6">H29*$E29</f>
        <v>177500</v>
      </c>
      <c r="M29" s="94">
        <f t="shared" ref="M29" si="7">I29*$E29</f>
        <v>0</v>
      </c>
      <c r="N29" s="81"/>
      <c r="O29" s="61">
        <v>100</v>
      </c>
      <c r="P29" s="61" t="s">
        <v>222</v>
      </c>
      <c r="Q29" s="53" t="s">
        <v>191</v>
      </c>
      <c r="R29" s="69" t="s">
        <v>259</v>
      </c>
    </row>
    <row r="30" spans="1:18" ht="24" customHeight="1" x14ac:dyDescent="0.25">
      <c r="A30" s="61">
        <v>26</v>
      </c>
      <c r="B30" s="267"/>
      <c r="C30" s="79" t="s">
        <v>257</v>
      </c>
      <c r="D30" s="79" t="s">
        <v>260</v>
      </c>
      <c r="E30" s="56" t="s">
        <v>162</v>
      </c>
      <c r="F30" s="56" t="s">
        <v>162</v>
      </c>
      <c r="G30" s="56" t="s">
        <v>162</v>
      </c>
      <c r="H30" s="56"/>
      <c r="I30" s="56"/>
      <c r="N30" s="56"/>
      <c r="O30" s="61"/>
      <c r="P30" s="61"/>
      <c r="Q30" s="53" t="s">
        <v>191</v>
      </c>
      <c r="R30" s="69" t="s">
        <v>261</v>
      </c>
    </row>
    <row r="31" spans="1:18" ht="24" customHeight="1" x14ac:dyDescent="0.25">
      <c r="A31" s="61">
        <v>27</v>
      </c>
      <c r="B31" s="267"/>
      <c r="C31" s="79" t="s">
        <v>262</v>
      </c>
      <c r="D31" s="79" t="s">
        <v>263</v>
      </c>
      <c r="E31" s="56"/>
      <c r="F31" s="81">
        <v>318000</v>
      </c>
      <c r="G31" s="64">
        <f>SUM(E31:F31)</f>
        <v>318000</v>
      </c>
      <c r="H31" s="81"/>
      <c r="I31" s="81"/>
      <c r="N31" s="81"/>
      <c r="O31" s="61"/>
      <c r="P31" s="61"/>
      <c r="Q31" s="53" t="s">
        <v>191</v>
      </c>
      <c r="R31" s="69" t="s">
        <v>264</v>
      </c>
    </row>
    <row r="32" spans="1:18" ht="54" customHeight="1" x14ac:dyDescent="0.25">
      <c r="A32" s="61">
        <v>28</v>
      </c>
      <c r="B32" s="267"/>
      <c r="C32" s="79" t="s">
        <v>262</v>
      </c>
      <c r="D32" s="79" t="s">
        <v>265</v>
      </c>
      <c r="E32" s="81">
        <v>308000</v>
      </c>
      <c r="F32" s="67">
        <v>10000</v>
      </c>
      <c r="G32" s="64">
        <f>SUM(E32:F32)</f>
        <v>318000</v>
      </c>
      <c r="H32" s="92">
        <v>1</v>
      </c>
      <c r="I32" s="81"/>
      <c r="L32" s="94">
        <f t="shared" ref="L32:L33" si="8">H32*$E32</f>
        <v>308000</v>
      </c>
      <c r="M32" s="94">
        <f t="shared" ref="M32:M33" si="9">I32*$E32</f>
        <v>0</v>
      </c>
      <c r="N32" s="81"/>
      <c r="O32" s="61">
        <v>100</v>
      </c>
      <c r="P32" s="61" t="s">
        <v>222</v>
      </c>
      <c r="Q32" s="53" t="s">
        <v>191</v>
      </c>
      <c r="R32" s="69" t="s">
        <v>266</v>
      </c>
    </row>
    <row r="33" spans="1:18" ht="47.1" customHeight="1" x14ac:dyDescent="0.25">
      <c r="A33" s="61">
        <v>29</v>
      </c>
      <c r="B33" s="267"/>
      <c r="C33" s="79" t="s">
        <v>267</v>
      </c>
      <c r="D33" s="79" t="s">
        <v>268</v>
      </c>
      <c r="E33" s="82">
        <v>30000</v>
      </c>
      <c r="F33" s="81">
        <v>2000</v>
      </c>
      <c r="G33" s="64">
        <f>SUM(E33:F33)</f>
        <v>32000</v>
      </c>
      <c r="H33" s="92">
        <v>0.41</v>
      </c>
      <c r="I33" s="92">
        <v>0.59</v>
      </c>
      <c r="L33" s="94">
        <f t="shared" si="8"/>
        <v>12300</v>
      </c>
      <c r="M33" s="94">
        <f t="shared" si="9"/>
        <v>17700</v>
      </c>
      <c r="N33" s="81"/>
      <c r="O33" s="61" t="s">
        <v>195</v>
      </c>
      <c r="P33" s="61"/>
      <c r="Q33" s="53" t="s">
        <v>191</v>
      </c>
      <c r="R33" s="69" t="s">
        <v>269</v>
      </c>
    </row>
    <row r="34" spans="1:18" ht="51" customHeight="1" x14ac:dyDescent="0.25">
      <c r="A34" s="61">
        <v>30</v>
      </c>
      <c r="B34" s="267"/>
      <c r="C34" s="79" t="s">
        <v>267</v>
      </c>
      <c r="D34" s="79" t="s">
        <v>270</v>
      </c>
      <c r="E34" s="56"/>
      <c r="F34" s="81">
        <v>366000</v>
      </c>
      <c r="G34" s="64">
        <f>SUM(E34:F34)</f>
        <v>366000</v>
      </c>
      <c r="H34" s="81"/>
      <c r="I34" s="81"/>
      <c r="N34" s="81"/>
      <c r="O34" s="61"/>
      <c r="P34" s="61"/>
      <c r="Q34" s="53" t="s">
        <v>191</v>
      </c>
      <c r="R34" s="69" t="s">
        <v>271</v>
      </c>
    </row>
    <row r="35" spans="1:18" ht="24" customHeight="1" x14ac:dyDescent="0.25">
      <c r="A35" s="61">
        <v>31</v>
      </c>
      <c r="B35" s="267"/>
      <c r="C35" s="79" t="s">
        <v>267</v>
      </c>
      <c r="D35" s="79" t="s">
        <v>272</v>
      </c>
      <c r="E35" s="56"/>
      <c r="F35" s="81">
        <v>366000</v>
      </c>
      <c r="G35" s="64">
        <f>SUM(E35:F35)</f>
        <v>366000</v>
      </c>
      <c r="H35" s="81"/>
      <c r="I35" s="81"/>
      <c r="N35" s="81"/>
      <c r="O35" s="61"/>
      <c r="P35" s="61"/>
      <c r="Q35" s="53" t="s">
        <v>191</v>
      </c>
      <c r="R35" s="69" t="s">
        <v>273</v>
      </c>
    </row>
    <row r="36" spans="1:18" x14ac:dyDescent="0.25">
      <c r="G36" s="64"/>
      <c r="H36" s="81"/>
      <c r="I36" s="81"/>
      <c r="N36" s="81"/>
    </row>
    <row r="37" spans="1:18" ht="24" customHeight="1" thickBot="1" x14ac:dyDescent="0.3">
      <c r="B37" s="83"/>
      <c r="C37" s="83"/>
      <c r="D37" s="84" t="s">
        <v>182</v>
      </c>
      <c r="E37" s="85">
        <f>SUM(E5:E35)</f>
        <v>4721000</v>
      </c>
      <c r="F37" s="86">
        <f>SUM(F12:F35,F5:F10)</f>
        <v>2895000</v>
      </c>
      <c r="G37" s="87">
        <f>SUM(E37:F37)</f>
        <v>7616000</v>
      </c>
      <c r="H37" s="90"/>
      <c r="I37" s="90"/>
      <c r="J37" s="85">
        <f t="shared" ref="J37:M37" si="10">SUM(J5:J35)</f>
        <v>461660</v>
      </c>
      <c r="K37" s="85">
        <f t="shared" si="10"/>
        <v>664340</v>
      </c>
      <c r="L37" s="85">
        <f t="shared" si="10"/>
        <v>3327300</v>
      </c>
      <c r="M37" s="85">
        <f t="shared" si="10"/>
        <v>267700</v>
      </c>
      <c r="N37" s="90"/>
      <c r="R37" s="52" t="s">
        <v>274</v>
      </c>
    </row>
    <row r="38" spans="1:18" ht="12.75" thickTop="1" x14ac:dyDescent="0.25">
      <c r="G38" s="88"/>
      <c r="H38" s="88"/>
      <c r="I38" s="88"/>
      <c r="N38" s="88"/>
    </row>
    <row r="42" spans="1:18" ht="12.75" thickBot="1" x14ac:dyDescent="0.3">
      <c r="E42" s="85">
        <v>3668000</v>
      </c>
      <c r="F42" s="86">
        <v>4009000</v>
      </c>
      <c r="G42" s="86">
        <f>(F42+E42)</f>
        <v>7677000</v>
      </c>
      <c r="H42" s="91"/>
      <c r="I42" s="91"/>
      <c r="N42" s="91"/>
      <c r="R42" s="52" t="s">
        <v>275</v>
      </c>
    </row>
    <row r="43" spans="1:18" ht="12.75" thickTop="1" x14ac:dyDescent="0.25"/>
    <row r="44" spans="1:18" x14ac:dyDescent="0.25">
      <c r="E44" s="88">
        <f>(E42-E37)</f>
        <v>-1053000</v>
      </c>
      <c r="F44" s="88">
        <f>(F42-F37)</f>
        <v>1114000</v>
      </c>
      <c r="G44" s="88">
        <f>(G42-G37)</f>
        <v>61000</v>
      </c>
      <c r="H44" s="88"/>
      <c r="I44" s="88"/>
      <c r="N44" s="88"/>
      <c r="R44" s="52" t="s">
        <v>276</v>
      </c>
    </row>
    <row r="46" spans="1:18" x14ac:dyDescent="0.25">
      <c r="D46" s="52" t="s">
        <v>277</v>
      </c>
      <c r="E46" s="88">
        <v>125000</v>
      </c>
      <c r="F46" s="88">
        <v>-125000</v>
      </c>
    </row>
    <row r="47" spans="1:18" x14ac:dyDescent="0.25">
      <c r="D47" s="52" t="s">
        <v>278</v>
      </c>
      <c r="E47" s="88">
        <v>170000</v>
      </c>
      <c r="F47" s="88">
        <v>-170000</v>
      </c>
    </row>
    <row r="48" spans="1:18" x14ac:dyDescent="0.25">
      <c r="D48" s="52" t="s">
        <v>279</v>
      </c>
      <c r="E48" s="88">
        <v>125000</v>
      </c>
      <c r="F48" s="88">
        <v>-125000</v>
      </c>
    </row>
    <row r="49" spans="2:14" x14ac:dyDescent="0.25">
      <c r="D49" s="52" t="s">
        <v>280</v>
      </c>
      <c r="E49" s="88">
        <v>30000</v>
      </c>
      <c r="F49" s="88">
        <v>-30000</v>
      </c>
    </row>
    <row r="50" spans="2:14" x14ac:dyDescent="0.25">
      <c r="D50" s="52" t="s">
        <v>281</v>
      </c>
      <c r="E50" s="88">
        <v>308000</v>
      </c>
      <c r="F50" s="88">
        <v>-308000</v>
      </c>
    </row>
    <row r="51" spans="2:14" x14ac:dyDescent="0.25">
      <c r="D51" s="52" t="s">
        <v>282</v>
      </c>
      <c r="E51" s="88">
        <v>177500</v>
      </c>
      <c r="F51" s="88">
        <v>-177500</v>
      </c>
    </row>
    <row r="52" spans="2:14" x14ac:dyDescent="0.25">
      <c r="D52" s="52" t="s">
        <v>283</v>
      </c>
      <c r="E52" s="88">
        <v>117500</v>
      </c>
      <c r="F52" s="88">
        <v>-117500</v>
      </c>
    </row>
    <row r="53" spans="2:14" x14ac:dyDescent="0.25">
      <c r="D53" s="52" t="s">
        <v>284</v>
      </c>
      <c r="F53" s="88">
        <v>-61000</v>
      </c>
    </row>
    <row r="54" spans="2:14" x14ac:dyDescent="0.25">
      <c r="F54" s="88"/>
    </row>
    <row r="55" spans="2:14" x14ac:dyDescent="0.25">
      <c r="F55" s="88"/>
    </row>
    <row r="57" spans="2:14" x14ac:dyDescent="0.25">
      <c r="B57" s="52" t="s">
        <v>285</v>
      </c>
      <c r="D57" s="52" t="s">
        <v>286</v>
      </c>
    </row>
    <row r="60" spans="2:14" x14ac:dyDescent="0.25">
      <c r="E60" s="52" t="s">
        <v>287</v>
      </c>
      <c r="G60" s="88">
        <f>(E28+E17+E6+E7+E8)</f>
        <v>1126000</v>
      </c>
      <c r="H60" s="88"/>
      <c r="I60" s="88"/>
      <c r="N60" s="88"/>
    </row>
    <row r="61" spans="2:14" x14ac:dyDescent="0.25">
      <c r="E61" s="52" t="s">
        <v>288</v>
      </c>
      <c r="G61" s="88">
        <f>(E37-G60)</f>
        <v>3595000</v>
      </c>
      <c r="H61" s="88"/>
      <c r="I61" s="88"/>
      <c r="N61" s="88"/>
    </row>
  </sheetData>
  <mergeCells count="9">
    <mergeCell ref="B26:B27"/>
    <mergeCell ref="B29:B35"/>
    <mergeCell ref="B3:B4"/>
    <mergeCell ref="C3:C4"/>
    <mergeCell ref="D3:D4"/>
    <mergeCell ref="B5:B8"/>
    <mergeCell ref="B9:B13"/>
    <mergeCell ref="B14:B17"/>
    <mergeCell ref="B18:B2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EF13-A05D-40B0-A7A5-930C31C5001C}">
  <dimension ref="A1:F131"/>
  <sheetViews>
    <sheetView showGridLines="0" view="pageLayout" zoomScaleNormal="100" workbookViewId="0">
      <selection activeCell="B94" sqref="B94"/>
    </sheetView>
  </sheetViews>
  <sheetFormatPr defaultColWidth="9.140625" defaultRowHeight="15" x14ac:dyDescent="0.25"/>
  <cols>
    <col min="1" max="1" width="9.140625" style="16"/>
    <col min="2" max="2" width="33.5703125" style="16" bestFit="1" customWidth="1"/>
    <col min="3" max="3" width="12.5703125" style="99" customWidth="1"/>
    <col min="4" max="4" width="13.7109375" style="16" customWidth="1"/>
    <col min="5" max="5" width="9.140625" style="16"/>
    <col min="6" max="6" width="50" style="16" bestFit="1" customWidth="1"/>
    <col min="7" max="16384" width="9.140625" style="16"/>
  </cols>
  <sheetData>
    <row r="1" spans="1:5" x14ac:dyDescent="0.25">
      <c r="C1" s="103" t="s">
        <v>432</v>
      </c>
      <c r="D1" s="102" t="s">
        <v>431</v>
      </c>
    </row>
    <row r="2" spans="1:5" x14ac:dyDescent="0.25">
      <c r="A2" s="16">
        <v>301</v>
      </c>
      <c r="B2" s="16" t="s">
        <v>430</v>
      </c>
      <c r="C2" s="99">
        <v>0</v>
      </c>
      <c r="D2" s="99">
        <v>0</v>
      </c>
    </row>
    <row r="3" spans="1:5" x14ac:dyDescent="0.25">
      <c r="A3" s="16">
        <v>302</v>
      </c>
      <c r="B3" s="16" t="s">
        <v>429</v>
      </c>
      <c r="C3" s="99">
        <v>0</v>
      </c>
      <c r="D3" s="99">
        <v>0</v>
      </c>
    </row>
    <row r="4" spans="1:5" x14ac:dyDescent="0.25">
      <c r="A4" s="115">
        <v>303.10000000000002</v>
      </c>
      <c r="B4" s="16" t="s">
        <v>328</v>
      </c>
      <c r="C4" s="99">
        <v>6.7799999999999999E-2</v>
      </c>
      <c r="D4" s="99">
        <v>0</v>
      </c>
    </row>
    <row r="5" spans="1:5" x14ac:dyDescent="0.25">
      <c r="A5" s="16">
        <v>303.2</v>
      </c>
      <c r="B5" s="16" t="s">
        <v>351</v>
      </c>
      <c r="C5" s="99">
        <v>1E-4</v>
      </c>
      <c r="D5" s="99">
        <v>0</v>
      </c>
    </row>
    <row r="6" spans="1:5" x14ac:dyDescent="0.25">
      <c r="A6" s="16">
        <v>303.3</v>
      </c>
      <c r="B6" s="16" t="s">
        <v>428</v>
      </c>
      <c r="C6" s="99">
        <v>0</v>
      </c>
      <c r="D6" s="99">
        <v>0</v>
      </c>
    </row>
    <row r="7" spans="1:5" x14ac:dyDescent="0.25">
      <c r="A7" s="16">
        <v>303.39999999999998</v>
      </c>
      <c r="B7" s="16" t="s">
        <v>427</v>
      </c>
      <c r="C7" s="99">
        <v>0.1096</v>
      </c>
      <c r="D7" s="99">
        <v>0</v>
      </c>
    </row>
    <row r="8" spans="1:5" x14ac:dyDescent="0.25">
      <c r="A8" s="16">
        <v>303.5</v>
      </c>
      <c r="B8" s="16" t="s">
        <v>426</v>
      </c>
      <c r="C8" s="99">
        <v>0</v>
      </c>
      <c r="D8" s="99">
        <v>0</v>
      </c>
    </row>
    <row r="9" spans="1:5" x14ac:dyDescent="0.25">
      <c r="A9" s="16">
        <v>303.7</v>
      </c>
      <c r="B9" s="14" t="s">
        <v>327</v>
      </c>
      <c r="C9" s="99">
        <v>0.1</v>
      </c>
      <c r="D9" s="99">
        <v>0</v>
      </c>
      <c r="E9" s="101"/>
    </row>
    <row r="10" spans="1:5" x14ac:dyDescent="0.25">
      <c r="A10" s="16">
        <v>304.10000000000002</v>
      </c>
      <c r="B10" s="16" t="s">
        <v>355</v>
      </c>
      <c r="C10" s="99">
        <v>0</v>
      </c>
      <c r="D10" s="99">
        <v>0</v>
      </c>
    </row>
    <row r="11" spans="1:5" x14ac:dyDescent="0.25">
      <c r="A11" s="16">
        <v>305.11</v>
      </c>
      <c r="B11" s="16" t="s">
        <v>425</v>
      </c>
      <c r="C11" s="99">
        <v>0</v>
      </c>
      <c r="D11" s="99">
        <v>0</v>
      </c>
    </row>
    <row r="12" spans="1:5" x14ac:dyDescent="0.25">
      <c r="A12" s="16">
        <v>305.17</v>
      </c>
      <c r="B12" s="16" t="s">
        <v>424</v>
      </c>
      <c r="C12" s="99">
        <v>0</v>
      </c>
      <c r="D12" s="99">
        <v>0</v>
      </c>
    </row>
    <row r="13" spans="1:5" x14ac:dyDescent="0.25">
      <c r="A13" s="16">
        <v>305.2</v>
      </c>
      <c r="B13" s="16" t="s">
        <v>423</v>
      </c>
      <c r="C13" s="99">
        <v>0</v>
      </c>
      <c r="D13" s="99">
        <v>0</v>
      </c>
    </row>
    <row r="14" spans="1:5" x14ac:dyDescent="0.25">
      <c r="A14" s="16">
        <v>305.5</v>
      </c>
      <c r="B14" s="16" t="s">
        <v>422</v>
      </c>
      <c r="C14" s="99">
        <v>0</v>
      </c>
      <c r="D14" s="99">
        <v>0</v>
      </c>
    </row>
    <row r="15" spans="1:5" x14ac:dyDescent="0.25">
      <c r="A15" s="16">
        <v>311</v>
      </c>
      <c r="B15" s="16" t="s">
        <v>421</v>
      </c>
      <c r="C15" s="99">
        <v>0</v>
      </c>
      <c r="D15" s="99">
        <v>0</v>
      </c>
    </row>
    <row r="16" spans="1:5" x14ac:dyDescent="0.25">
      <c r="A16" s="16">
        <v>311.39999999999998</v>
      </c>
      <c r="B16" s="16" t="s">
        <v>420</v>
      </c>
      <c r="C16" s="99">
        <v>0</v>
      </c>
      <c r="D16" s="99">
        <v>0</v>
      </c>
    </row>
    <row r="17" spans="1:4" x14ac:dyDescent="0.25">
      <c r="A17" s="16">
        <v>311.7</v>
      </c>
      <c r="B17" s="16" t="s">
        <v>419</v>
      </c>
      <c r="C17" s="99">
        <v>0</v>
      </c>
      <c r="D17" s="99">
        <v>0</v>
      </c>
    </row>
    <row r="18" spans="1:4" x14ac:dyDescent="0.25">
      <c r="A18" s="16">
        <v>311.8</v>
      </c>
      <c r="B18" s="16" t="s">
        <v>418</v>
      </c>
      <c r="C18" s="99">
        <v>0</v>
      </c>
      <c r="D18" s="99">
        <v>0</v>
      </c>
    </row>
    <row r="19" spans="1:4" x14ac:dyDescent="0.25">
      <c r="A19" s="16">
        <v>312.3</v>
      </c>
      <c r="B19" s="16" t="s">
        <v>417</v>
      </c>
      <c r="C19" s="99">
        <v>0</v>
      </c>
      <c r="D19" s="99">
        <v>0</v>
      </c>
    </row>
    <row r="20" spans="1:4" x14ac:dyDescent="0.25">
      <c r="A20" s="16">
        <v>318.3</v>
      </c>
      <c r="B20" s="16" t="s">
        <v>416</v>
      </c>
      <c r="C20" s="99">
        <v>0</v>
      </c>
      <c r="D20" s="99">
        <v>0</v>
      </c>
    </row>
    <row r="21" spans="1:4" x14ac:dyDescent="0.25">
      <c r="A21" s="16">
        <v>318.5</v>
      </c>
      <c r="B21" s="16" t="s">
        <v>415</v>
      </c>
      <c r="C21" s="99">
        <v>0</v>
      </c>
      <c r="D21" s="99">
        <v>0</v>
      </c>
    </row>
    <row r="22" spans="1:4" x14ac:dyDescent="0.25">
      <c r="A22" s="16">
        <v>319</v>
      </c>
      <c r="B22" s="16" t="s">
        <v>414</v>
      </c>
      <c r="C22" s="99">
        <v>0</v>
      </c>
      <c r="D22" s="99">
        <v>0</v>
      </c>
    </row>
    <row r="23" spans="1:4" x14ac:dyDescent="0.25">
      <c r="A23" s="16">
        <v>325</v>
      </c>
      <c r="B23" s="16" t="s">
        <v>413</v>
      </c>
      <c r="C23" s="99">
        <v>0</v>
      </c>
      <c r="D23" s="99">
        <v>0</v>
      </c>
    </row>
    <row r="24" spans="1:4" x14ac:dyDescent="0.25">
      <c r="A24" s="16">
        <v>327</v>
      </c>
      <c r="B24" s="16" t="s">
        <v>412</v>
      </c>
      <c r="C24" s="99">
        <v>0</v>
      </c>
      <c r="D24" s="99">
        <v>0</v>
      </c>
    </row>
    <row r="25" spans="1:4" x14ac:dyDescent="0.25">
      <c r="A25" s="16">
        <v>328</v>
      </c>
      <c r="B25" s="16" t="s">
        <v>413</v>
      </c>
      <c r="C25" s="99">
        <v>0</v>
      </c>
      <c r="D25" s="99">
        <v>0</v>
      </c>
    </row>
    <row r="26" spans="1:4" x14ac:dyDescent="0.25">
      <c r="A26" s="16">
        <v>331</v>
      </c>
      <c r="B26" s="16" t="s">
        <v>412</v>
      </c>
      <c r="C26" s="99">
        <v>0</v>
      </c>
      <c r="D26" s="99">
        <v>0</v>
      </c>
    </row>
    <row r="27" spans="1:4" x14ac:dyDescent="0.25">
      <c r="A27" s="16">
        <v>332</v>
      </c>
      <c r="B27" s="16" t="s">
        <v>412</v>
      </c>
      <c r="C27" s="99">
        <v>0</v>
      </c>
      <c r="D27" s="99">
        <v>0</v>
      </c>
    </row>
    <row r="28" spans="1:4" x14ac:dyDescent="0.25">
      <c r="A28" s="16">
        <v>333</v>
      </c>
      <c r="B28" s="16" t="s">
        <v>412</v>
      </c>
      <c r="C28" s="99">
        <v>0</v>
      </c>
      <c r="D28" s="99">
        <v>0</v>
      </c>
    </row>
    <row r="29" spans="1:4" x14ac:dyDescent="0.25">
      <c r="A29" s="16">
        <v>334</v>
      </c>
      <c r="B29" s="16" t="s">
        <v>412</v>
      </c>
      <c r="C29" s="99">
        <v>0</v>
      </c>
      <c r="D29" s="99">
        <v>0</v>
      </c>
    </row>
    <row r="30" spans="1:4" x14ac:dyDescent="0.25">
      <c r="A30" s="16">
        <v>350.1</v>
      </c>
      <c r="B30" s="16" t="s">
        <v>355</v>
      </c>
      <c r="C30" s="99">
        <v>0</v>
      </c>
      <c r="D30" s="99">
        <v>0</v>
      </c>
    </row>
    <row r="31" spans="1:4" x14ac:dyDescent="0.25">
      <c r="A31" s="16">
        <v>350.2</v>
      </c>
      <c r="B31" s="16" t="s">
        <v>411</v>
      </c>
      <c r="C31" s="99">
        <v>1.43E-2</v>
      </c>
      <c r="D31" s="99">
        <v>0</v>
      </c>
    </row>
    <row r="32" spans="1:4" x14ac:dyDescent="0.25">
      <c r="A32" s="16">
        <v>351</v>
      </c>
      <c r="B32" s="16" t="s">
        <v>333</v>
      </c>
      <c r="C32" s="99">
        <v>1.4999999999999999E-2</v>
      </c>
      <c r="D32" s="99">
        <v>0</v>
      </c>
    </row>
    <row r="33" spans="1:6" x14ac:dyDescent="0.25">
      <c r="A33" s="16">
        <v>351.1</v>
      </c>
      <c r="B33" s="16" t="s">
        <v>333</v>
      </c>
      <c r="C33" s="99">
        <v>1.4999999999999999E-2</v>
      </c>
      <c r="D33" s="99">
        <v>0</v>
      </c>
      <c r="E33" s="101"/>
    </row>
    <row r="34" spans="1:6" x14ac:dyDescent="0.25">
      <c r="A34" s="16">
        <v>352</v>
      </c>
      <c r="B34" s="16" t="s">
        <v>317</v>
      </c>
      <c r="C34" s="99">
        <v>1.4999999999999999E-2</v>
      </c>
      <c r="D34" s="99">
        <v>0</v>
      </c>
    </row>
    <row r="35" spans="1:6" x14ac:dyDescent="0.25">
      <c r="A35" s="16">
        <v>352.1</v>
      </c>
      <c r="B35" s="16" t="s">
        <v>410</v>
      </c>
      <c r="C35" s="99">
        <v>1.67E-2</v>
      </c>
      <c r="D35" s="99">
        <v>0</v>
      </c>
    </row>
    <row r="36" spans="1:6" x14ac:dyDescent="0.25">
      <c r="A36" s="16">
        <v>352.2</v>
      </c>
      <c r="B36" s="16" t="s">
        <v>409</v>
      </c>
      <c r="C36" s="99">
        <v>1.7299999999999999E-2</v>
      </c>
      <c r="D36" s="99">
        <v>0</v>
      </c>
    </row>
    <row r="37" spans="1:6" x14ac:dyDescent="0.25">
      <c r="A37" s="16">
        <v>352.3</v>
      </c>
      <c r="B37" s="16" t="s">
        <v>408</v>
      </c>
      <c r="C37" s="99">
        <v>1.5700000000000002E-2</v>
      </c>
      <c r="D37" s="99">
        <v>0</v>
      </c>
    </row>
    <row r="38" spans="1:6" x14ac:dyDescent="0.25">
      <c r="A38" s="16">
        <v>353</v>
      </c>
      <c r="B38" s="16" t="s">
        <v>315</v>
      </c>
      <c r="C38" s="99">
        <v>2.06E-2</v>
      </c>
      <c r="D38" s="99">
        <v>0.15</v>
      </c>
    </row>
    <row r="39" spans="1:6" x14ac:dyDescent="0.25">
      <c r="A39" s="16">
        <v>354</v>
      </c>
      <c r="B39" s="16" t="s">
        <v>332</v>
      </c>
      <c r="C39" s="99">
        <v>1.78E-2</v>
      </c>
      <c r="D39" s="99">
        <v>0.1</v>
      </c>
      <c r="E39" s="101"/>
      <c r="F39" s="101" t="s">
        <v>407</v>
      </c>
    </row>
    <row r="40" spans="1:6" x14ac:dyDescent="0.25">
      <c r="A40" s="16">
        <v>354.1</v>
      </c>
      <c r="B40" s="16" t="s">
        <v>406</v>
      </c>
      <c r="C40" s="99">
        <v>1.5100000000000001E-2</v>
      </c>
      <c r="D40" s="99">
        <v>0.1</v>
      </c>
    </row>
    <row r="41" spans="1:6" x14ac:dyDescent="0.25">
      <c r="A41" s="16">
        <v>354.2</v>
      </c>
      <c r="B41" s="16" t="s">
        <v>405</v>
      </c>
      <c r="C41" s="99">
        <v>1.4800000000000001E-2</v>
      </c>
      <c r="D41" s="99">
        <v>0.1</v>
      </c>
    </row>
    <row r="42" spans="1:6" x14ac:dyDescent="0.25">
      <c r="A42" s="16">
        <v>354.3</v>
      </c>
      <c r="B42" s="16" t="s">
        <v>404</v>
      </c>
      <c r="C42" s="99">
        <v>1.8600000000000002E-2</v>
      </c>
      <c r="D42" s="99">
        <v>0.1</v>
      </c>
    </row>
    <row r="43" spans="1:6" x14ac:dyDescent="0.25">
      <c r="A43" s="16">
        <v>354.4</v>
      </c>
      <c r="B43" s="16" t="s">
        <v>403</v>
      </c>
      <c r="C43" s="99">
        <v>1.9299999999999998E-2</v>
      </c>
      <c r="D43" s="99">
        <v>0.1</v>
      </c>
    </row>
    <row r="44" spans="1:6" x14ac:dyDescent="0.25">
      <c r="A44" s="16">
        <v>354.5</v>
      </c>
      <c r="B44" s="16" t="s">
        <v>402</v>
      </c>
      <c r="C44" s="100">
        <v>2.01E-2</v>
      </c>
      <c r="D44" s="99">
        <v>0.1</v>
      </c>
    </row>
    <row r="45" spans="1:6" x14ac:dyDescent="0.25">
      <c r="A45" s="16">
        <v>354.6</v>
      </c>
      <c r="B45" s="16" t="s">
        <v>401</v>
      </c>
      <c r="C45" s="99">
        <v>2.1899999999999999E-2</v>
      </c>
      <c r="D45" s="99">
        <v>0.1</v>
      </c>
    </row>
    <row r="46" spans="1:6" x14ac:dyDescent="0.25">
      <c r="A46" s="16">
        <v>355</v>
      </c>
      <c r="B46" s="16" t="s">
        <v>331</v>
      </c>
      <c r="C46" s="99">
        <v>2.2700000000000001E-2</v>
      </c>
      <c r="D46" s="99">
        <v>0.1</v>
      </c>
    </row>
    <row r="47" spans="1:6" x14ac:dyDescent="0.25">
      <c r="A47" s="16">
        <v>356</v>
      </c>
      <c r="B47" s="16" t="s">
        <v>400</v>
      </c>
      <c r="C47" s="99">
        <v>1.37E-2</v>
      </c>
      <c r="D47" s="99">
        <v>0.05</v>
      </c>
    </row>
    <row r="48" spans="1:6" x14ac:dyDescent="0.25">
      <c r="A48" s="16">
        <v>357</v>
      </c>
      <c r="B48" s="16" t="s">
        <v>334</v>
      </c>
      <c r="C48" s="99">
        <v>2.1700000000000001E-2</v>
      </c>
      <c r="D48" s="99">
        <v>0</v>
      </c>
    </row>
    <row r="49" spans="1:4" x14ac:dyDescent="0.25">
      <c r="A49" s="16">
        <v>360.11</v>
      </c>
      <c r="B49" s="16" t="s">
        <v>399</v>
      </c>
      <c r="C49" s="99">
        <v>0</v>
      </c>
      <c r="D49" s="99">
        <v>0</v>
      </c>
    </row>
    <row r="50" spans="1:4" x14ac:dyDescent="0.25">
      <c r="A50" s="16">
        <v>360.12</v>
      </c>
      <c r="B50" s="16" t="s">
        <v>398</v>
      </c>
      <c r="C50" s="99">
        <v>0</v>
      </c>
      <c r="D50" s="99">
        <v>0</v>
      </c>
    </row>
    <row r="51" spans="1:4" x14ac:dyDescent="0.25">
      <c r="A51" s="16">
        <v>360.2</v>
      </c>
      <c r="B51" s="16" t="s">
        <v>397</v>
      </c>
      <c r="C51" s="99">
        <v>0</v>
      </c>
      <c r="D51" s="99">
        <v>0</v>
      </c>
    </row>
    <row r="52" spans="1:4" x14ac:dyDescent="0.25">
      <c r="A52" s="16">
        <v>361</v>
      </c>
      <c r="B52" s="16" t="s">
        <v>321</v>
      </c>
      <c r="C52" s="99">
        <v>0</v>
      </c>
      <c r="D52" s="99">
        <v>0</v>
      </c>
    </row>
    <row r="53" spans="1:4" x14ac:dyDescent="0.25">
      <c r="A53" s="16">
        <v>361.11</v>
      </c>
      <c r="B53" s="16" t="s">
        <v>321</v>
      </c>
      <c r="C53" s="99">
        <v>3.7900000000000003E-2</v>
      </c>
      <c r="D53" s="99">
        <v>0</v>
      </c>
    </row>
    <row r="54" spans="1:4" x14ac:dyDescent="0.25">
      <c r="A54" s="16">
        <v>361.12</v>
      </c>
      <c r="B54" s="16" t="s">
        <v>321</v>
      </c>
      <c r="C54" s="99">
        <v>4.3299999999999998E-2</v>
      </c>
      <c r="D54" s="99">
        <v>0</v>
      </c>
    </row>
    <row r="55" spans="1:4" x14ac:dyDescent="0.25">
      <c r="A55" s="16">
        <v>361.2</v>
      </c>
      <c r="B55" s="16" t="s">
        <v>380</v>
      </c>
      <c r="C55" s="99">
        <v>1.77E-2</v>
      </c>
      <c r="D55" s="99">
        <v>0</v>
      </c>
    </row>
    <row r="56" spans="1:4" x14ac:dyDescent="0.25">
      <c r="A56" s="16">
        <v>362</v>
      </c>
      <c r="B56" s="16" t="s">
        <v>396</v>
      </c>
      <c r="C56" s="99">
        <v>0</v>
      </c>
      <c r="D56" s="99">
        <v>0</v>
      </c>
    </row>
    <row r="57" spans="1:4" x14ac:dyDescent="0.25">
      <c r="A57" s="16">
        <v>362.11</v>
      </c>
      <c r="B57" s="16" t="s">
        <v>395</v>
      </c>
      <c r="C57" s="99">
        <v>2.58E-2</v>
      </c>
      <c r="D57" s="99">
        <v>0.2</v>
      </c>
    </row>
    <row r="58" spans="1:4" x14ac:dyDescent="0.25">
      <c r="A58" s="16">
        <v>362.12</v>
      </c>
      <c r="B58" s="16" t="s">
        <v>394</v>
      </c>
      <c r="C58" s="99">
        <v>2.4300000000000002E-2</v>
      </c>
      <c r="D58" s="99">
        <v>0.2</v>
      </c>
    </row>
    <row r="59" spans="1:4" x14ac:dyDescent="0.25">
      <c r="A59" s="16">
        <v>362.2</v>
      </c>
      <c r="B59" s="16" t="s">
        <v>393</v>
      </c>
      <c r="C59" s="99">
        <v>0.01</v>
      </c>
      <c r="D59" s="99">
        <v>0.2</v>
      </c>
    </row>
    <row r="60" spans="1:4" x14ac:dyDescent="0.25">
      <c r="A60" s="16">
        <v>363</v>
      </c>
      <c r="B60" s="16" t="s">
        <v>392</v>
      </c>
      <c r="C60" s="99">
        <v>0</v>
      </c>
      <c r="D60" s="99">
        <v>0</v>
      </c>
    </row>
    <row r="61" spans="1:4" x14ac:dyDescent="0.25">
      <c r="A61" s="16">
        <v>363.11</v>
      </c>
      <c r="B61" s="16" t="s">
        <v>391</v>
      </c>
      <c r="C61" s="99">
        <v>1.3100000000000001E-2</v>
      </c>
      <c r="D61" s="99">
        <v>0.05</v>
      </c>
    </row>
    <row r="62" spans="1:4" x14ac:dyDescent="0.25">
      <c r="A62" s="16">
        <v>363.12</v>
      </c>
      <c r="B62" s="16" t="s">
        <v>390</v>
      </c>
      <c r="C62" s="99">
        <v>6.7000000000000002E-3</v>
      </c>
      <c r="D62" s="99">
        <v>0.05</v>
      </c>
    </row>
    <row r="63" spans="1:4" x14ac:dyDescent="0.25">
      <c r="A63" s="16">
        <v>363.2</v>
      </c>
      <c r="B63" s="16" t="s">
        <v>389</v>
      </c>
      <c r="C63" s="99">
        <v>0</v>
      </c>
      <c r="D63" s="99">
        <v>0</v>
      </c>
    </row>
    <row r="64" spans="1:4" x14ac:dyDescent="0.25">
      <c r="A64" s="16">
        <v>363.21</v>
      </c>
      <c r="B64" s="16" t="s">
        <v>330</v>
      </c>
      <c r="C64" s="99">
        <v>4.6999999999999993E-3</v>
      </c>
      <c r="D64" s="99">
        <v>0.05</v>
      </c>
    </row>
    <row r="65" spans="1:4" x14ac:dyDescent="0.25">
      <c r="A65" s="16">
        <v>363.22</v>
      </c>
      <c r="B65" s="16" t="s">
        <v>388</v>
      </c>
      <c r="C65" s="99">
        <v>3.0899999999999997E-2</v>
      </c>
      <c r="D65" s="99">
        <v>0.05</v>
      </c>
    </row>
    <row r="66" spans="1:4" x14ac:dyDescent="0.25">
      <c r="A66" s="16">
        <v>363.3</v>
      </c>
      <c r="B66" s="16" t="s">
        <v>387</v>
      </c>
      <c r="C66" s="99">
        <v>0</v>
      </c>
      <c r="D66" s="99">
        <v>0</v>
      </c>
    </row>
    <row r="67" spans="1:4" x14ac:dyDescent="0.25">
      <c r="A67" s="16">
        <v>363.31</v>
      </c>
      <c r="B67" s="16" t="s">
        <v>386</v>
      </c>
      <c r="C67" s="99">
        <v>0</v>
      </c>
      <c r="D67" s="99">
        <v>0.05</v>
      </c>
    </row>
    <row r="68" spans="1:4" x14ac:dyDescent="0.25">
      <c r="A68" s="16">
        <v>363.32</v>
      </c>
      <c r="B68" s="16" t="s">
        <v>385</v>
      </c>
      <c r="C68" s="99">
        <v>7.5800000000000006E-2</v>
      </c>
      <c r="D68" s="99">
        <v>0.05</v>
      </c>
    </row>
    <row r="69" spans="1:4" x14ac:dyDescent="0.25">
      <c r="A69" s="16">
        <v>363.4</v>
      </c>
      <c r="B69" s="16" t="s">
        <v>384</v>
      </c>
      <c r="C69" s="99">
        <v>0</v>
      </c>
      <c r="D69" s="99">
        <v>0</v>
      </c>
    </row>
    <row r="70" spans="1:4" x14ac:dyDescent="0.25">
      <c r="A70" s="16">
        <v>363.41</v>
      </c>
      <c r="B70" s="16" t="s">
        <v>383</v>
      </c>
      <c r="C70" s="99">
        <v>3.9900000000000005E-2</v>
      </c>
      <c r="D70" s="99">
        <v>0.05</v>
      </c>
    </row>
    <row r="71" spans="1:4" x14ac:dyDescent="0.25">
      <c r="A71" s="16">
        <v>363.42</v>
      </c>
      <c r="B71" s="16" t="s">
        <v>383</v>
      </c>
      <c r="C71" s="99">
        <v>1.2999999999999999E-3</v>
      </c>
      <c r="D71" s="99">
        <v>0.05</v>
      </c>
    </row>
    <row r="72" spans="1:4" x14ac:dyDescent="0.25">
      <c r="A72" s="16">
        <v>363.5</v>
      </c>
      <c r="B72" s="16" t="s">
        <v>382</v>
      </c>
      <c r="C72" s="99">
        <v>2.6200000000000001E-2</v>
      </c>
      <c r="D72" s="99">
        <v>0.05</v>
      </c>
    </row>
    <row r="73" spans="1:4" x14ac:dyDescent="0.25">
      <c r="A73" s="16">
        <v>363.6</v>
      </c>
      <c r="B73" s="16" t="s">
        <v>381</v>
      </c>
      <c r="C73" s="99">
        <v>2.3E-3</v>
      </c>
      <c r="D73" s="99">
        <v>0.05</v>
      </c>
    </row>
    <row r="74" spans="1:4" x14ac:dyDescent="0.25">
      <c r="A74" s="16">
        <v>365.1</v>
      </c>
      <c r="B74" s="16" t="s">
        <v>355</v>
      </c>
      <c r="C74" s="99">
        <v>0</v>
      </c>
      <c r="D74" s="99">
        <v>0</v>
      </c>
    </row>
    <row r="75" spans="1:4" x14ac:dyDescent="0.25">
      <c r="A75" s="16">
        <v>365.2</v>
      </c>
      <c r="B75" s="16" t="s">
        <v>371</v>
      </c>
      <c r="C75" s="99">
        <v>1.52E-2</v>
      </c>
      <c r="D75" s="99">
        <v>0</v>
      </c>
    </row>
    <row r="76" spans="1:4" x14ac:dyDescent="0.25">
      <c r="A76" s="16">
        <v>366.3</v>
      </c>
      <c r="B76" s="16" t="s">
        <v>380</v>
      </c>
      <c r="C76" s="99">
        <v>1.7500000000000002E-2</v>
      </c>
      <c r="D76" s="99">
        <v>0</v>
      </c>
    </row>
    <row r="77" spans="1:4" x14ac:dyDescent="0.25">
      <c r="A77" s="16">
        <v>367</v>
      </c>
      <c r="B77" s="16" t="s">
        <v>324</v>
      </c>
      <c r="C77" s="99">
        <v>1.8799999999999997E-2</v>
      </c>
      <c r="D77" s="99">
        <v>0.3</v>
      </c>
    </row>
    <row r="78" spans="1:4" x14ac:dyDescent="0.25">
      <c r="A78" s="16">
        <v>367.21</v>
      </c>
      <c r="B78" s="16" t="s">
        <v>379</v>
      </c>
      <c r="C78" s="99">
        <v>1.72E-2</v>
      </c>
      <c r="D78" s="99">
        <v>0.3</v>
      </c>
    </row>
    <row r="79" spans="1:4" x14ac:dyDescent="0.25">
      <c r="A79" s="16">
        <v>367.22</v>
      </c>
      <c r="B79" s="16" t="s">
        <v>378</v>
      </c>
      <c r="C79" s="99">
        <v>1.5900000000000001E-2</v>
      </c>
      <c r="D79" s="99">
        <v>0.3</v>
      </c>
    </row>
    <row r="80" spans="1:4" x14ac:dyDescent="0.25">
      <c r="A80" s="16">
        <v>367.23</v>
      </c>
      <c r="B80" s="16" t="s">
        <v>378</v>
      </c>
      <c r="C80" s="99">
        <v>1.9400000000000001E-2</v>
      </c>
      <c r="D80" s="99">
        <v>0.3</v>
      </c>
    </row>
    <row r="81" spans="1:6" x14ac:dyDescent="0.25">
      <c r="A81" s="16">
        <v>367.24</v>
      </c>
      <c r="B81" s="16" t="s">
        <v>377</v>
      </c>
      <c r="C81" s="99">
        <v>1.9400000000000001E-2</v>
      </c>
      <c r="D81" s="99">
        <v>0.3</v>
      </c>
    </row>
    <row r="82" spans="1:6" x14ac:dyDescent="0.25">
      <c r="A82" s="16">
        <v>367.25</v>
      </c>
      <c r="B82" s="16" t="s">
        <v>376</v>
      </c>
      <c r="C82" s="99">
        <v>1.95E-2</v>
      </c>
      <c r="D82" s="99">
        <v>0.3</v>
      </c>
    </row>
    <row r="83" spans="1:6" x14ac:dyDescent="0.25">
      <c r="A83" s="16">
        <v>367.26</v>
      </c>
      <c r="B83" s="16" t="s">
        <v>375</v>
      </c>
      <c r="C83" s="99">
        <v>1.95E-2</v>
      </c>
      <c r="D83" s="99">
        <v>0.3</v>
      </c>
    </row>
    <row r="84" spans="1:6" x14ac:dyDescent="0.25">
      <c r="A84" s="16">
        <v>368</v>
      </c>
      <c r="B84" s="16" t="s">
        <v>374</v>
      </c>
      <c r="C84" s="100">
        <v>2.1499999999999998E-2</v>
      </c>
      <c r="D84" s="99">
        <v>0.05</v>
      </c>
    </row>
    <row r="85" spans="1:6" x14ac:dyDescent="0.25">
      <c r="A85" s="16">
        <v>369</v>
      </c>
      <c r="B85" s="16" t="s">
        <v>373</v>
      </c>
      <c r="C85" s="99">
        <v>2.1299999999999999E-2</v>
      </c>
      <c r="D85" s="99">
        <v>0.08</v>
      </c>
    </row>
    <row r="86" spans="1:6" x14ac:dyDescent="0.25">
      <c r="A86" s="16">
        <v>370</v>
      </c>
      <c r="B86" s="14" t="s">
        <v>372</v>
      </c>
      <c r="C86" s="99">
        <v>0</v>
      </c>
      <c r="D86" s="99">
        <v>0</v>
      </c>
    </row>
    <row r="87" spans="1:6" x14ac:dyDescent="0.25">
      <c r="A87" s="16">
        <v>374.1</v>
      </c>
      <c r="B87" s="16" t="s">
        <v>355</v>
      </c>
      <c r="C87" s="99">
        <v>0</v>
      </c>
      <c r="D87" s="99">
        <v>0</v>
      </c>
    </row>
    <row r="88" spans="1:6" x14ac:dyDescent="0.25">
      <c r="A88" s="16">
        <v>374.2</v>
      </c>
      <c r="B88" s="16" t="s">
        <v>371</v>
      </c>
      <c r="C88" s="99">
        <v>5.6000000000000008E-3</v>
      </c>
      <c r="D88" s="99">
        <v>0</v>
      </c>
    </row>
    <row r="89" spans="1:6" x14ac:dyDescent="0.25">
      <c r="A89" s="16">
        <v>375</v>
      </c>
      <c r="B89" s="16" t="s">
        <v>321</v>
      </c>
      <c r="C89" s="99">
        <v>1.4999999999999999E-2</v>
      </c>
      <c r="D89" s="99">
        <v>0</v>
      </c>
      <c r="F89" s="101" t="s">
        <v>370</v>
      </c>
    </row>
    <row r="90" spans="1:6" x14ac:dyDescent="0.25">
      <c r="A90" s="16">
        <v>376.11</v>
      </c>
      <c r="B90" s="16" t="s">
        <v>323</v>
      </c>
      <c r="C90" s="99">
        <v>2.5399999999999999E-2</v>
      </c>
      <c r="D90" s="99">
        <v>0.75</v>
      </c>
    </row>
    <row r="91" spans="1:6" x14ac:dyDescent="0.25">
      <c r="A91" s="16">
        <v>376.12</v>
      </c>
      <c r="B91" s="16" t="s">
        <v>320</v>
      </c>
      <c r="C91" s="99">
        <v>2.3199999999999998E-2</v>
      </c>
      <c r="D91" s="99">
        <v>0.56000000000000005</v>
      </c>
    </row>
    <row r="92" spans="1:6" x14ac:dyDescent="0.25">
      <c r="A92" s="16">
        <v>377</v>
      </c>
      <c r="B92" s="16" t="s">
        <v>332</v>
      </c>
      <c r="C92" s="99">
        <v>1.32E-2</v>
      </c>
      <c r="D92" s="99">
        <v>0.05</v>
      </c>
    </row>
    <row r="93" spans="1:6" x14ac:dyDescent="0.25">
      <c r="A93" s="16">
        <v>378</v>
      </c>
      <c r="B93" s="16" t="s">
        <v>319</v>
      </c>
      <c r="C93" s="99">
        <v>2.18E-2</v>
      </c>
      <c r="D93" s="99">
        <v>0.2</v>
      </c>
    </row>
    <row r="94" spans="1:6" x14ac:dyDescent="0.25">
      <c r="A94" s="16">
        <v>379</v>
      </c>
      <c r="B94" s="16" t="s">
        <v>369</v>
      </c>
      <c r="C94" s="99">
        <v>2.12E-2</v>
      </c>
      <c r="D94" s="99">
        <v>0.2</v>
      </c>
    </row>
    <row r="95" spans="1:6" x14ac:dyDescent="0.25">
      <c r="A95" s="16">
        <v>380</v>
      </c>
      <c r="B95" s="16" t="s">
        <v>368</v>
      </c>
      <c r="C95" s="99">
        <v>2.87E-2</v>
      </c>
      <c r="D95" s="99">
        <v>0.8</v>
      </c>
    </row>
    <row r="96" spans="1:6" x14ac:dyDescent="0.25">
      <c r="A96" s="16">
        <v>381</v>
      </c>
      <c r="B96" s="16" t="s">
        <v>367</v>
      </c>
      <c r="C96" s="99">
        <v>2.23E-2</v>
      </c>
      <c r="D96" s="99">
        <v>0</v>
      </c>
    </row>
    <row r="97" spans="1:4" x14ac:dyDescent="0.25">
      <c r="A97" s="16">
        <v>381.1</v>
      </c>
      <c r="B97" s="16" t="s">
        <v>366</v>
      </c>
      <c r="C97" s="99">
        <v>2.8900000000000002E-2</v>
      </c>
      <c r="D97" s="99">
        <v>0</v>
      </c>
    </row>
    <row r="98" spans="1:4" x14ac:dyDescent="0.25">
      <c r="A98" s="16">
        <v>381.2</v>
      </c>
      <c r="B98" s="16" t="s">
        <v>365</v>
      </c>
      <c r="C98" s="99">
        <v>5.8499999999999996E-2</v>
      </c>
      <c r="D98" s="99">
        <v>0</v>
      </c>
    </row>
    <row r="99" spans="1:4" x14ac:dyDescent="0.25">
      <c r="A99" s="16">
        <v>382</v>
      </c>
      <c r="B99" s="16" t="s">
        <v>364</v>
      </c>
      <c r="C99" s="99">
        <v>4.8399999999999999E-2</v>
      </c>
      <c r="D99" s="99">
        <v>0</v>
      </c>
    </row>
    <row r="100" spans="1:4" x14ac:dyDescent="0.25">
      <c r="A100" s="16">
        <v>382.1</v>
      </c>
      <c r="B100" s="16" t="s">
        <v>363</v>
      </c>
      <c r="C100" s="99">
        <v>8.6099999999999996E-2</v>
      </c>
      <c r="D100" s="99">
        <v>0</v>
      </c>
    </row>
    <row r="101" spans="1:4" x14ac:dyDescent="0.25">
      <c r="A101" s="16">
        <v>382.2</v>
      </c>
      <c r="B101" s="16" t="s">
        <v>362</v>
      </c>
      <c r="C101" s="99">
        <v>3.9E-2</v>
      </c>
      <c r="D101" s="99">
        <v>0</v>
      </c>
    </row>
    <row r="102" spans="1:4" x14ac:dyDescent="0.25">
      <c r="A102" s="16">
        <v>383</v>
      </c>
      <c r="B102" s="16" t="s">
        <v>361</v>
      </c>
      <c r="C102" s="99">
        <v>2.92E-2</v>
      </c>
      <c r="D102" s="99">
        <v>0</v>
      </c>
    </row>
    <row r="103" spans="1:4" x14ac:dyDescent="0.25">
      <c r="A103" s="16">
        <v>386</v>
      </c>
      <c r="B103" s="16" t="s">
        <v>360</v>
      </c>
      <c r="C103" s="99">
        <v>0</v>
      </c>
      <c r="D103" s="99">
        <v>0</v>
      </c>
    </row>
    <row r="104" spans="1:4" x14ac:dyDescent="0.25">
      <c r="A104" s="16">
        <v>386.1</v>
      </c>
      <c r="B104" s="16" t="s">
        <v>359</v>
      </c>
      <c r="C104" s="99">
        <v>0</v>
      </c>
      <c r="D104" s="99">
        <v>0</v>
      </c>
    </row>
    <row r="105" spans="1:4" x14ac:dyDescent="0.25">
      <c r="A105" s="16">
        <v>387.1</v>
      </c>
      <c r="B105" s="16" t="s">
        <v>358</v>
      </c>
      <c r="C105" s="99">
        <v>8.199999999999999E-3</v>
      </c>
      <c r="D105" s="99">
        <v>0</v>
      </c>
    </row>
    <row r="106" spans="1:4" x14ac:dyDescent="0.25">
      <c r="A106" s="16">
        <v>387.2</v>
      </c>
      <c r="B106" s="16" t="s">
        <v>357</v>
      </c>
      <c r="C106" s="99">
        <v>0</v>
      </c>
      <c r="D106" s="99">
        <v>0</v>
      </c>
    </row>
    <row r="107" spans="1:4" x14ac:dyDescent="0.25">
      <c r="A107" s="16">
        <v>387.3</v>
      </c>
      <c r="B107" s="16" t="s">
        <v>356</v>
      </c>
      <c r="C107" s="99">
        <v>0</v>
      </c>
      <c r="D107" s="99">
        <v>0</v>
      </c>
    </row>
    <row r="108" spans="1:4" x14ac:dyDescent="0.25">
      <c r="A108" s="16">
        <v>389</v>
      </c>
      <c r="B108" s="16" t="s">
        <v>355</v>
      </c>
      <c r="C108" s="99">
        <v>0</v>
      </c>
      <c r="D108" s="99">
        <v>0</v>
      </c>
    </row>
    <row r="109" spans="1:4" x14ac:dyDescent="0.25">
      <c r="A109" s="16">
        <v>390</v>
      </c>
      <c r="B109" s="16" t="s">
        <v>321</v>
      </c>
      <c r="C109" s="99">
        <v>2.2700000000000001E-2</v>
      </c>
      <c r="D109" s="99">
        <v>0.04</v>
      </c>
    </row>
    <row r="110" spans="1:4" x14ac:dyDescent="0.25">
      <c r="A110" s="16">
        <v>390.1</v>
      </c>
      <c r="B110" s="16" t="s">
        <v>354</v>
      </c>
      <c r="C110" s="99">
        <v>2.1499999999999998E-2</v>
      </c>
      <c r="D110" s="99">
        <v>0.04</v>
      </c>
    </row>
    <row r="111" spans="1:4" x14ac:dyDescent="0.25">
      <c r="A111" s="16">
        <v>391.1</v>
      </c>
      <c r="B111" s="16" t="s">
        <v>353</v>
      </c>
      <c r="C111" s="99">
        <v>0.05</v>
      </c>
      <c r="D111" s="99">
        <v>0</v>
      </c>
    </row>
    <row r="112" spans="1:4" x14ac:dyDescent="0.25">
      <c r="A112" s="16">
        <v>391.2</v>
      </c>
      <c r="B112" s="16" t="s">
        <v>325</v>
      </c>
      <c r="C112" s="99">
        <v>0.2</v>
      </c>
      <c r="D112" s="99">
        <v>0</v>
      </c>
    </row>
    <row r="113" spans="1:6" x14ac:dyDescent="0.25">
      <c r="A113" s="16">
        <v>391.3</v>
      </c>
      <c r="B113" s="14" t="s">
        <v>352</v>
      </c>
      <c r="C113" s="99">
        <v>0</v>
      </c>
      <c r="D113" s="99">
        <v>0</v>
      </c>
    </row>
    <row r="114" spans="1:6" x14ac:dyDescent="0.25">
      <c r="A114" s="16">
        <v>391.4</v>
      </c>
      <c r="B114" s="14" t="s">
        <v>351</v>
      </c>
      <c r="C114" s="99">
        <v>0</v>
      </c>
      <c r="D114" s="99">
        <v>0</v>
      </c>
    </row>
    <row r="115" spans="1:6" x14ac:dyDescent="0.25">
      <c r="A115" s="16">
        <v>392</v>
      </c>
      <c r="B115" s="16" t="s">
        <v>350</v>
      </c>
      <c r="C115" s="99">
        <v>6.8600000000000008E-2</v>
      </c>
      <c r="D115" s="99">
        <v>0.1</v>
      </c>
    </row>
    <row r="116" spans="1:6" x14ac:dyDescent="0.25">
      <c r="A116" s="16">
        <v>393</v>
      </c>
      <c r="B116" s="16" t="s">
        <v>349</v>
      </c>
      <c r="C116" s="99">
        <v>0</v>
      </c>
      <c r="D116" s="99">
        <v>0</v>
      </c>
    </row>
    <row r="117" spans="1:6" x14ac:dyDescent="0.25">
      <c r="A117" s="16">
        <v>394</v>
      </c>
      <c r="B117" s="16" t="s">
        <v>348</v>
      </c>
      <c r="C117" s="99">
        <v>0.04</v>
      </c>
      <c r="D117" s="99">
        <v>0</v>
      </c>
    </row>
    <row r="118" spans="1:6" x14ac:dyDescent="0.25">
      <c r="A118" s="16">
        <v>395</v>
      </c>
      <c r="B118" s="16" t="s">
        <v>347</v>
      </c>
      <c r="C118" s="99">
        <v>0.05</v>
      </c>
      <c r="D118" s="99">
        <v>0</v>
      </c>
    </row>
    <row r="119" spans="1:6" x14ac:dyDescent="0.25">
      <c r="A119" s="16">
        <v>396</v>
      </c>
      <c r="B119" s="16" t="s">
        <v>346</v>
      </c>
      <c r="C119" s="99">
        <v>3.4000000000000002E-2</v>
      </c>
      <c r="D119" s="99">
        <v>0.2</v>
      </c>
    </row>
    <row r="120" spans="1:6" x14ac:dyDescent="0.25">
      <c r="A120" s="16">
        <v>397</v>
      </c>
      <c r="B120" s="16" t="s">
        <v>345</v>
      </c>
      <c r="C120" s="99">
        <v>6.6699999999999995E-2</v>
      </c>
      <c r="D120" s="99">
        <v>0</v>
      </c>
    </row>
    <row r="121" spans="1:6" x14ac:dyDescent="0.25">
      <c r="A121" s="16">
        <v>397.1</v>
      </c>
      <c r="B121" s="16" t="s">
        <v>344</v>
      </c>
      <c r="C121" s="99">
        <v>0.1</v>
      </c>
      <c r="D121" s="99">
        <v>0</v>
      </c>
    </row>
    <row r="122" spans="1:6" x14ac:dyDescent="0.25">
      <c r="A122" s="16">
        <v>397.2</v>
      </c>
      <c r="B122" s="16" t="s">
        <v>329</v>
      </c>
      <c r="C122" s="99">
        <v>6.6699999999999995E-2</v>
      </c>
      <c r="D122" s="99">
        <v>0</v>
      </c>
    </row>
    <row r="123" spans="1:6" x14ac:dyDescent="0.25">
      <c r="A123" s="16">
        <v>397.3</v>
      </c>
      <c r="B123" s="16" t="s">
        <v>318</v>
      </c>
      <c r="C123" s="99">
        <v>3.0200000000000001E-2</v>
      </c>
      <c r="D123" s="99">
        <v>0</v>
      </c>
      <c r="F123" s="101" t="s">
        <v>343</v>
      </c>
    </row>
    <row r="124" spans="1:6" x14ac:dyDescent="0.25">
      <c r="A124" s="16">
        <v>397.4</v>
      </c>
      <c r="B124" s="16" t="s">
        <v>342</v>
      </c>
      <c r="C124" s="99">
        <v>6.6699999999999995E-2</v>
      </c>
      <c r="D124" s="99">
        <v>0</v>
      </c>
    </row>
    <row r="125" spans="1:6" x14ac:dyDescent="0.25">
      <c r="A125" s="16">
        <v>397.5</v>
      </c>
      <c r="B125" s="16" t="s">
        <v>341</v>
      </c>
      <c r="C125" s="99">
        <v>0.1</v>
      </c>
      <c r="D125" s="99">
        <v>0</v>
      </c>
    </row>
    <row r="126" spans="1:6" x14ac:dyDescent="0.25">
      <c r="A126" s="16">
        <v>398</v>
      </c>
      <c r="B126" s="16" t="s">
        <v>340</v>
      </c>
      <c r="C126" s="99">
        <v>0</v>
      </c>
      <c r="D126" s="99">
        <v>0</v>
      </c>
    </row>
    <row r="127" spans="1:6" x14ac:dyDescent="0.25">
      <c r="A127" s="16">
        <v>398.1</v>
      </c>
      <c r="B127" s="16" t="s">
        <v>339</v>
      </c>
      <c r="C127" s="99">
        <v>6.6699999999999995E-2</v>
      </c>
      <c r="D127" s="99">
        <v>0</v>
      </c>
    </row>
    <row r="128" spans="1:6" x14ac:dyDescent="0.25">
      <c r="A128" s="16">
        <v>398.2</v>
      </c>
      <c r="B128" s="16" t="s">
        <v>338</v>
      </c>
      <c r="C128" s="99">
        <v>6.6699999999999995E-2</v>
      </c>
      <c r="D128" s="99">
        <v>0</v>
      </c>
    </row>
    <row r="129" spans="1:4" x14ac:dyDescent="0.25">
      <c r="A129" s="16">
        <v>398.3</v>
      </c>
      <c r="B129" s="16" t="s">
        <v>337</v>
      </c>
      <c r="C129" s="99">
        <v>0</v>
      </c>
      <c r="D129" s="99">
        <v>0</v>
      </c>
    </row>
    <row r="130" spans="1:4" x14ac:dyDescent="0.25">
      <c r="A130" s="16">
        <v>398.4</v>
      </c>
      <c r="B130" s="16" t="s">
        <v>336</v>
      </c>
      <c r="C130" s="99">
        <v>0</v>
      </c>
      <c r="D130" s="99">
        <v>0</v>
      </c>
    </row>
    <row r="131" spans="1:4" x14ac:dyDescent="0.25">
      <c r="A131" s="16">
        <v>398.5</v>
      </c>
      <c r="B131" s="16" t="s">
        <v>335</v>
      </c>
      <c r="C131" s="99">
        <v>0</v>
      </c>
      <c r="D131" s="99">
        <v>0</v>
      </c>
    </row>
  </sheetData>
  <pageMargins left="0.7" right="0.7" top="0.75" bottom="0.75" header="0.3" footer="0.3"/>
  <pageSetup orientation="portrait" horizontalDpi="4294967295" verticalDpi="4294967295" r:id="rId1"/>
  <headerFooter>
    <oddHeader>&amp;RExh. KTW-10T-11 WP2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024B-F6C8-4FD2-94B7-D3FB86417CCB}">
  <dimension ref="A1:K27"/>
  <sheetViews>
    <sheetView showGridLines="0" view="pageLayout" zoomScaleNormal="100" workbookViewId="0">
      <selection activeCell="D3" sqref="D3"/>
    </sheetView>
  </sheetViews>
  <sheetFormatPr defaultColWidth="9.140625" defaultRowHeight="15" x14ac:dyDescent="0.25"/>
  <cols>
    <col min="1" max="1" width="4.7109375" style="15" customWidth="1"/>
    <col min="2" max="2" width="40.7109375" style="15" bestFit="1" customWidth="1"/>
    <col min="3" max="4" width="14.7109375" style="15" customWidth="1"/>
    <col min="5" max="16384" width="9.140625" style="15"/>
  </cols>
  <sheetData>
    <row r="1" spans="1:11" x14ac:dyDescent="0.25">
      <c r="A1" s="114" t="s">
        <v>453</v>
      </c>
      <c r="B1" s="113"/>
      <c r="C1" s="112" t="s">
        <v>452</v>
      </c>
      <c r="D1" s="112" t="s">
        <v>451</v>
      </c>
    </row>
    <row r="2" spans="1:11" x14ac:dyDescent="0.25">
      <c r="A2" s="106"/>
      <c r="B2" s="107"/>
      <c r="C2" s="111"/>
      <c r="D2" s="110"/>
    </row>
    <row r="3" spans="1:11" x14ac:dyDescent="0.25">
      <c r="A3" s="106">
        <v>1</v>
      </c>
      <c r="B3" s="108" t="s">
        <v>326</v>
      </c>
      <c r="C3" s="104">
        <f>1-D3</f>
        <v>0.88470000000000004</v>
      </c>
      <c r="D3" s="104">
        <f>'[1]Primary and Summary'!D105</f>
        <v>0.11529999999999996</v>
      </c>
      <c r="J3" s="116"/>
      <c r="K3" s="116"/>
    </row>
    <row r="4" spans="1:11" x14ac:dyDescent="0.25">
      <c r="A4" s="106">
        <f t="shared" ref="A4:A25" si="0">A3+1</f>
        <v>2</v>
      </c>
      <c r="B4" s="108" t="s">
        <v>450</v>
      </c>
      <c r="C4" s="104">
        <f t="shared" ref="C4:C27" si="1">1-D4</f>
        <v>0.88360000000000005</v>
      </c>
      <c r="D4" s="104">
        <f>'[1]Primary and Summary'!D106</f>
        <v>0.11639999999999995</v>
      </c>
      <c r="J4" s="116"/>
      <c r="K4" s="116"/>
    </row>
    <row r="5" spans="1:11" x14ac:dyDescent="0.25">
      <c r="A5" s="106">
        <f t="shared" si="0"/>
        <v>3</v>
      </c>
      <c r="B5" s="108" t="s">
        <v>449</v>
      </c>
      <c r="C5" s="104">
        <f t="shared" si="1"/>
        <v>0.8952</v>
      </c>
      <c r="D5" s="104">
        <f>'[1]Primary and Summary'!D107</f>
        <v>0.1048</v>
      </c>
      <c r="J5" s="116"/>
      <c r="K5" s="116"/>
    </row>
    <row r="6" spans="1:11" x14ac:dyDescent="0.25">
      <c r="A6" s="106">
        <f t="shared" si="0"/>
        <v>4</v>
      </c>
      <c r="B6" s="108" t="s">
        <v>448</v>
      </c>
      <c r="C6" s="104">
        <f t="shared" si="1"/>
        <v>0.91459999999999997</v>
      </c>
      <c r="D6" s="104">
        <f>'[1]Primary and Summary'!D108</f>
        <v>8.5400000000000031E-2</v>
      </c>
      <c r="J6" s="116"/>
      <c r="K6" s="116"/>
    </row>
    <row r="7" spans="1:11" x14ac:dyDescent="0.25">
      <c r="A7" s="106">
        <f t="shared" si="0"/>
        <v>5</v>
      </c>
      <c r="B7" s="108" t="s">
        <v>447</v>
      </c>
      <c r="C7" s="104">
        <f t="shared" si="1"/>
        <v>0.74819999999999998</v>
      </c>
      <c r="D7" s="104">
        <f>'[1]Primary and Summary'!D109</f>
        <v>0.25180000000000002</v>
      </c>
      <c r="J7" s="116"/>
      <c r="K7" s="116"/>
    </row>
    <row r="8" spans="1:11" x14ac:dyDescent="0.25">
      <c r="A8" s="106">
        <f t="shared" si="0"/>
        <v>6</v>
      </c>
      <c r="B8" s="108" t="s">
        <v>446</v>
      </c>
      <c r="C8" s="104">
        <f t="shared" si="1"/>
        <v>0.89039999999999997</v>
      </c>
      <c r="D8" s="104">
        <f>'[1]Primary and Summary'!D110</f>
        <v>0.10960000000000003</v>
      </c>
      <c r="J8" s="116"/>
      <c r="K8" s="116"/>
    </row>
    <row r="9" spans="1:11" x14ac:dyDescent="0.25">
      <c r="A9" s="106">
        <f t="shared" si="0"/>
        <v>7</v>
      </c>
      <c r="B9" s="108" t="s">
        <v>316</v>
      </c>
      <c r="C9" s="104">
        <f t="shared" si="1"/>
        <v>0.89190000000000003</v>
      </c>
      <c r="D9" s="104">
        <f>'[1]Primary and Summary'!D111</f>
        <v>0.10809999999999997</v>
      </c>
      <c r="J9" s="116"/>
      <c r="K9" s="116"/>
    </row>
    <row r="10" spans="1:11" x14ac:dyDescent="0.25">
      <c r="A10" s="106">
        <f t="shared" si="0"/>
        <v>8</v>
      </c>
      <c r="B10" s="108" t="s">
        <v>445</v>
      </c>
      <c r="C10" s="104">
        <f t="shared" si="1"/>
        <v>0.89700000000000002</v>
      </c>
      <c r="D10" s="104">
        <f>'[1]Primary and Summary'!D112</f>
        <v>0.10299999999999998</v>
      </c>
      <c r="J10" s="116"/>
      <c r="K10" s="116"/>
    </row>
    <row r="11" spans="1:11" x14ac:dyDescent="0.25">
      <c r="A11" s="106">
        <f t="shared" si="0"/>
        <v>9</v>
      </c>
      <c r="B11" s="108" t="s">
        <v>444</v>
      </c>
      <c r="C11" s="104">
        <f t="shared" si="1"/>
        <v>0.91439999999999999</v>
      </c>
      <c r="D11" s="104">
        <f>'[1]Primary and Summary'!D113</f>
        <v>8.5600000000000009E-2</v>
      </c>
      <c r="J11" s="116"/>
      <c r="K11" s="116"/>
    </row>
    <row r="12" spans="1:11" x14ac:dyDescent="0.25">
      <c r="A12" s="106">
        <f t="shared" si="0"/>
        <v>10</v>
      </c>
      <c r="B12" s="108" t="s">
        <v>443</v>
      </c>
      <c r="C12" s="104">
        <f t="shared" si="1"/>
        <v>0.90569999999999995</v>
      </c>
      <c r="D12" s="104">
        <f>'[1]Primary and Summary'!D114</f>
        <v>9.430000000000005E-2</v>
      </c>
      <c r="J12" s="116"/>
      <c r="K12" s="116"/>
    </row>
    <row r="13" spans="1:11" x14ac:dyDescent="0.25">
      <c r="A13" s="106">
        <f t="shared" si="0"/>
        <v>11</v>
      </c>
      <c r="B13" s="108" t="s">
        <v>442</v>
      </c>
      <c r="C13" s="104">
        <f t="shared" si="1"/>
        <v>0.89972600000000003</v>
      </c>
      <c r="D13" s="104">
        <f>'[1]Primary and Summary'!D115</f>
        <v>0.100274</v>
      </c>
      <c r="J13" s="116"/>
      <c r="K13" s="116"/>
    </row>
    <row r="14" spans="1:11" x14ac:dyDescent="0.25">
      <c r="A14" s="106">
        <f t="shared" si="0"/>
        <v>12</v>
      </c>
      <c r="B14" s="108" t="s">
        <v>441</v>
      </c>
      <c r="C14" s="104">
        <f t="shared" si="1"/>
        <v>0.88721899999999998</v>
      </c>
      <c r="D14" s="104">
        <f>'[1]Primary and Summary'!D116</f>
        <v>0.11278100000000001</v>
      </c>
      <c r="J14" s="116"/>
      <c r="K14" s="116"/>
    </row>
    <row r="15" spans="1:11" x14ac:dyDescent="0.25">
      <c r="A15" s="106">
        <f t="shared" si="0"/>
        <v>13</v>
      </c>
      <c r="B15" s="108" t="s">
        <v>440</v>
      </c>
      <c r="C15" s="104">
        <f t="shared" si="1"/>
        <v>0.89011200000000001</v>
      </c>
      <c r="D15" s="104">
        <f>'[1]Primary and Summary'!D117</f>
        <v>0.109888</v>
      </c>
      <c r="J15" s="116"/>
      <c r="K15" s="116"/>
    </row>
    <row r="16" spans="1:11" x14ac:dyDescent="0.25">
      <c r="A16" s="106">
        <f t="shared" si="0"/>
        <v>14</v>
      </c>
      <c r="B16" s="108" t="s">
        <v>439</v>
      </c>
      <c r="C16" s="104">
        <f t="shared" si="1"/>
        <v>0.7</v>
      </c>
      <c r="D16" s="104">
        <f>'[1]Primary and Summary'!D118</f>
        <v>0.30000000000000004</v>
      </c>
      <c r="J16" s="116"/>
      <c r="K16" s="116"/>
    </row>
    <row r="17" spans="1:11" x14ac:dyDescent="0.25">
      <c r="A17" s="106">
        <f t="shared" si="0"/>
        <v>15</v>
      </c>
      <c r="B17" s="108" t="s">
        <v>438</v>
      </c>
      <c r="C17" s="104">
        <f t="shared" si="1"/>
        <v>0.88888888888888884</v>
      </c>
      <c r="D17" s="104">
        <f>'[1]Primary and Summary'!D119</f>
        <v>0.11111111111111116</v>
      </c>
      <c r="J17" s="116"/>
      <c r="K17" s="116"/>
    </row>
    <row r="18" spans="1:11" x14ac:dyDescent="0.25">
      <c r="A18" s="106">
        <f t="shared" si="0"/>
        <v>16</v>
      </c>
      <c r="B18" s="109" t="s">
        <v>322</v>
      </c>
      <c r="C18" s="104">
        <f t="shared" si="1"/>
        <v>0</v>
      </c>
      <c r="D18" s="104">
        <f>'[1]Primary and Summary'!D120</f>
        <v>1</v>
      </c>
      <c r="J18" s="116"/>
      <c r="K18" s="116"/>
    </row>
    <row r="19" spans="1:11" x14ac:dyDescent="0.25">
      <c r="A19" s="106">
        <f t="shared" si="0"/>
        <v>17</v>
      </c>
      <c r="B19" s="107" t="s">
        <v>437</v>
      </c>
      <c r="C19" s="104">
        <f t="shared" si="1"/>
        <v>1</v>
      </c>
      <c r="D19" s="104">
        <f>'[1]Primary and Summary'!D121</f>
        <v>0</v>
      </c>
      <c r="J19" s="116"/>
      <c r="K19" s="116"/>
    </row>
    <row r="20" spans="1:11" x14ac:dyDescent="0.25">
      <c r="A20" s="106">
        <f t="shared" si="0"/>
        <v>18</v>
      </c>
      <c r="B20" s="107" t="s">
        <v>436</v>
      </c>
      <c r="C20" s="104">
        <f t="shared" si="1"/>
        <v>0.88029999999999997</v>
      </c>
      <c r="D20" s="104">
        <f>'[1]Primary and Summary'!D122</f>
        <v>0.11970000000000003</v>
      </c>
      <c r="J20" s="116"/>
      <c r="K20" s="116"/>
    </row>
    <row r="21" spans="1:11" x14ac:dyDescent="0.25">
      <c r="A21" s="106">
        <f t="shared" si="0"/>
        <v>19</v>
      </c>
      <c r="B21" s="108" t="s">
        <v>314</v>
      </c>
      <c r="C21" s="104">
        <f t="shared" si="1"/>
        <v>0.98777901275695978</v>
      </c>
      <c r="D21" s="104">
        <f>'[1]Primary and Summary'!D123</f>
        <v>1.2220987243040216E-2</v>
      </c>
      <c r="J21" s="116"/>
      <c r="K21" s="116"/>
    </row>
    <row r="22" spans="1:11" x14ac:dyDescent="0.25">
      <c r="A22" s="106">
        <f t="shared" si="0"/>
        <v>20</v>
      </c>
      <c r="B22" s="108" t="s">
        <v>435</v>
      </c>
      <c r="C22" s="104">
        <f t="shared" si="1"/>
        <v>0.88443916716336679</v>
      </c>
      <c r="D22" s="104">
        <f>'[1]Primary and Summary'!D124</f>
        <v>0.11556083283663321</v>
      </c>
      <c r="J22" s="116"/>
      <c r="K22" s="116"/>
    </row>
    <row r="23" spans="1:11" x14ac:dyDescent="0.25">
      <c r="A23" s="106">
        <f t="shared" si="0"/>
        <v>21</v>
      </c>
      <c r="B23" s="107" t="s">
        <v>313</v>
      </c>
      <c r="C23" s="104">
        <f t="shared" si="1"/>
        <v>0.85734874535595984</v>
      </c>
      <c r="D23" s="104">
        <f>'[1]Primary and Summary'!D125</f>
        <v>0.14265125464404022</v>
      </c>
      <c r="J23" s="116"/>
      <c r="K23" s="116"/>
    </row>
    <row r="24" spans="1:11" x14ac:dyDescent="0.25">
      <c r="A24" s="106">
        <f t="shared" si="0"/>
        <v>22</v>
      </c>
      <c r="B24" s="107" t="s">
        <v>434</v>
      </c>
      <c r="C24" s="104">
        <f t="shared" si="1"/>
        <v>0.9375</v>
      </c>
      <c r="D24" s="104">
        <f>'[1]Primary and Summary'!D126</f>
        <v>6.25E-2</v>
      </c>
      <c r="J24" s="116"/>
      <c r="K24" s="116"/>
    </row>
    <row r="25" spans="1:11" x14ac:dyDescent="0.25">
      <c r="A25" s="106">
        <f t="shared" si="0"/>
        <v>23</v>
      </c>
      <c r="B25" s="105" t="s">
        <v>433</v>
      </c>
      <c r="C25" s="104">
        <f t="shared" si="1"/>
        <v>0.96679999999999999</v>
      </c>
      <c r="D25" s="104">
        <f>'[1]Primary and Summary'!D127</f>
        <v>3.3200000000000007E-2</v>
      </c>
      <c r="J25" s="116"/>
      <c r="K25" s="116"/>
    </row>
    <row r="26" spans="1:11" x14ac:dyDescent="0.25">
      <c r="A26" s="106">
        <f t="shared" ref="A26:A27" si="2">A25+1</f>
        <v>24</v>
      </c>
      <c r="B26" s="15" t="s">
        <v>454</v>
      </c>
      <c r="C26" s="104">
        <f t="shared" si="1"/>
        <v>0.86480682756809357</v>
      </c>
      <c r="D26" s="104">
        <f>'[1]Primary and Summary'!D128</f>
        <v>0.13519317243190643</v>
      </c>
      <c r="J26" s="116"/>
      <c r="K26" s="116"/>
    </row>
    <row r="27" spans="1:11" x14ac:dyDescent="0.25">
      <c r="A27" s="106">
        <f t="shared" si="2"/>
        <v>25</v>
      </c>
      <c r="B27" s="15" t="s">
        <v>309</v>
      </c>
      <c r="C27" s="104">
        <f t="shared" si="1"/>
        <v>0.89327933302276075</v>
      </c>
      <c r="D27" s="104">
        <f>'[1]Primary and Summary'!D129</f>
        <v>0.1067206669772393</v>
      </c>
      <c r="J27" s="116"/>
      <c r="K27" s="116"/>
    </row>
  </sheetData>
  <pageMargins left="0.7" right="0.7" top="0.75" bottom="0.75" header="0.3" footer="0.3"/>
  <pageSetup orientation="portrait" horizontalDpi="0" verticalDpi="0" r:id="rId1"/>
  <headerFooter>
    <oddHeader>&amp;RExh. KTW-10T-11 WP2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72E7-2250-4B9C-8686-0AE869554201}">
  <dimension ref="A1:O35"/>
  <sheetViews>
    <sheetView workbookViewId="0">
      <selection activeCell="D4" sqref="D4"/>
    </sheetView>
  </sheetViews>
  <sheetFormatPr defaultRowHeight="15" x14ac:dyDescent="0.25"/>
  <cols>
    <col min="2" max="2" width="56.7109375" bestFit="1" customWidth="1"/>
    <col min="3" max="3" width="22.42578125" customWidth="1"/>
    <col min="4" max="4" width="26.7109375" bestFit="1" customWidth="1"/>
    <col min="5" max="5" width="15.5703125" customWidth="1"/>
    <col min="6" max="6" width="22.85546875" bestFit="1" customWidth="1"/>
    <col min="7" max="7" width="15" customWidth="1"/>
    <col min="8" max="8" width="12.7109375" bestFit="1" customWidth="1"/>
  </cols>
  <sheetData>
    <row r="1" spans="1:15" x14ac:dyDescent="0.25">
      <c r="D1" t="s">
        <v>38</v>
      </c>
    </row>
    <row r="2" spans="1:15" x14ac:dyDescent="0.25">
      <c r="A2" t="s">
        <v>36</v>
      </c>
      <c r="B2" t="s">
        <v>39</v>
      </c>
      <c r="D2" t="s">
        <v>40</v>
      </c>
      <c r="E2" t="s">
        <v>24</v>
      </c>
      <c r="F2" t="s">
        <v>41</v>
      </c>
      <c r="G2" t="s">
        <v>23</v>
      </c>
      <c r="H2" t="s">
        <v>42</v>
      </c>
    </row>
    <row r="3" spans="1:15" x14ac:dyDescent="0.25">
      <c r="A3">
        <v>201812</v>
      </c>
      <c r="B3" t="s">
        <v>3</v>
      </c>
      <c r="C3">
        <v>2271329.6</v>
      </c>
      <c r="D3" s="2">
        <v>1834553.63</v>
      </c>
      <c r="E3" s="2">
        <v>52763.64</v>
      </c>
      <c r="F3">
        <v>0</v>
      </c>
      <c r="G3" s="2">
        <v>384012.33</v>
      </c>
      <c r="H3" s="2">
        <f>SUM(D3:G3)</f>
        <v>2271329.5999999996</v>
      </c>
    </row>
    <row r="4" spans="1:15" x14ac:dyDescent="0.25">
      <c r="A4">
        <v>201758</v>
      </c>
      <c r="B4" t="s">
        <v>0</v>
      </c>
      <c r="C4">
        <v>1226432.6599999999</v>
      </c>
      <c r="D4" s="2">
        <v>1007708.73</v>
      </c>
      <c r="E4">
        <v>20153.43</v>
      </c>
      <c r="F4">
        <v>0</v>
      </c>
      <c r="G4" s="2">
        <v>198570.5</v>
      </c>
      <c r="H4" s="2">
        <f t="shared" ref="H4:H35" si="0">SUM(D4:G4)</f>
        <v>1226432.6600000001</v>
      </c>
      <c r="N4">
        <v>201812</v>
      </c>
    </row>
    <row r="5" spans="1:15" x14ac:dyDescent="0.25">
      <c r="A5">
        <v>201425</v>
      </c>
      <c r="B5" t="s">
        <v>2</v>
      </c>
      <c r="C5">
        <v>368913.37</v>
      </c>
      <c r="D5" s="2">
        <v>315670.20999999996</v>
      </c>
      <c r="E5" s="2">
        <v>26077.279999999999</v>
      </c>
      <c r="F5">
        <v>0</v>
      </c>
      <c r="G5" s="2">
        <v>27165.88</v>
      </c>
      <c r="H5" s="2">
        <f t="shared" si="0"/>
        <v>368913.37</v>
      </c>
      <c r="N5">
        <v>201758</v>
      </c>
      <c r="O5" t="str">
        <f>N4&amp;";"&amp;N5</f>
        <v>201812;201758</v>
      </c>
    </row>
    <row r="6" spans="1:15" x14ac:dyDescent="0.25">
      <c r="A6">
        <v>202129</v>
      </c>
      <c r="B6" t="s">
        <v>14</v>
      </c>
      <c r="C6">
        <v>218630.69</v>
      </c>
      <c r="D6" s="2">
        <v>155820.07</v>
      </c>
      <c r="E6" s="2">
        <v>1246.04</v>
      </c>
      <c r="F6">
        <v>0</v>
      </c>
      <c r="G6" s="2">
        <v>61564.58</v>
      </c>
      <c r="H6" s="2">
        <f t="shared" si="0"/>
        <v>218630.69</v>
      </c>
      <c r="N6">
        <v>201425</v>
      </c>
      <c r="O6" t="str">
        <f>O5&amp;";"&amp;N6</f>
        <v>201812;201758;201425</v>
      </c>
    </row>
    <row r="7" spans="1:15" x14ac:dyDescent="0.25">
      <c r="B7" t="s">
        <v>13</v>
      </c>
      <c r="D7" s="2"/>
      <c r="H7" s="2">
        <f t="shared" si="0"/>
        <v>0</v>
      </c>
      <c r="N7">
        <v>202129</v>
      </c>
      <c r="O7" t="str">
        <f t="shared" ref="O7:O24" si="1">O6&amp;";"&amp;N7</f>
        <v>201812;201758;201425;202129</v>
      </c>
    </row>
    <row r="8" spans="1:15" x14ac:dyDescent="0.25">
      <c r="A8">
        <v>202110</v>
      </c>
      <c r="B8" t="s">
        <v>22</v>
      </c>
      <c r="C8">
        <v>33626.75</v>
      </c>
      <c r="D8" s="2">
        <v>23290.519999999997</v>
      </c>
      <c r="E8">
        <v>375.65</v>
      </c>
      <c r="F8">
        <v>0</v>
      </c>
      <c r="G8" s="2">
        <v>9960.58</v>
      </c>
      <c r="H8" s="2">
        <f t="shared" si="0"/>
        <v>33626.75</v>
      </c>
      <c r="N8">
        <v>202110</v>
      </c>
      <c r="O8" t="str">
        <f t="shared" si="1"/>
        <v>201812;201758;201425;202129;202110</v>
      </c>
    </row>
    <row r="9" spans="1:15" x14ac:dyDescent="0.25">
      <c r="A9">
        <v>201844</v>
      </c>
      <c r="B9" t="s">
        <v>5</v>
      </c>
      <c r="C9">
        <v>748866.53</v>
      </c>
      <c r="D9" s="2">
        <v>632511.68999999994</v>
      </c>
      <c r="E9" s="2">
        <v>25126.04</v>
      </c>
      <c r="F9">
        <v>0</v>
      </c>
      <c r="G9" s="2">
        <v>91228.800000000003</v>
      </c>
      <c r="H9" s="2">
        <f t="shared" si="0"/>
        <v>748866.53</v>
      </c>
      <c r="N9">
        <v>201844</v>
      </c>
      <c r="O9" t="str">
        <f t="shared" si="1"/>
        <v>201812;201758;201425;202129;202110;201844</v>
      </c>
    </row>
    <row r="10" spans="1:15" x14ac:dyDescent="0.25">
      <c r="B10" t="s">
        <v>43</v>
      </c>
      <c r="D10" s="2"/>
      <c r="H10" s="2">
        <f t="shared" si="0"/>
        <v>0</v>
      </c>
      <c r="N10">
        <v>201663</v>
      </c>
      <c r="O10" t="str">
        <f t="shared" si="1"/>
        <v>201812;201758;201425;202129;202110;201844;201663</v>
      </c>
    </row>
    <row r="11" spans="1:15" x14ac:dyDescent="0.25">
      <c r="B11" t="s">
        <v>44</v>
      </c>
      <c r="D11" s="2"/>
      <c r="H11" s="2">
        <f t="shared" si="0"/>
        <v>0</v>
      </c>
      <c r="N11">
        <v>202068</v>
      </c>
      <c r="O11" t="str">
        <f t="shared" si="1"/>
        <v>201812;201758;201425;202129;202110;201844;201663;202068</v>
      </c>
    </row>
    <row r="12" spans="1:15" x14ac:dyDescent="0.25">
      <c r="A12">
        <v>201663</v>
      </c>
      <c r="B12" t="s">
        <v>6</v>
      </c>
      <c r="C12">
        <v>24520720.350000001</v>
      </c>
      <c r="D12" s="2">
        <v>23970423.140000004</v>
      </c>
      <c r="E12" s="2">
        <v>345813.47</v>
      </c>
      <c r="F12">
        <v>0</v>
      </c>
      <c r="G12" s="2">
        <v>204483.74</v>
      </c>
      <c r="H12" s="2">
        <f t="shared" si="0"/>
        <v>24520720.350000001</v>
      </c>
      <c r="N12">
        <v>202174</v>
      </c>
      <c r="O12" t="str">
        <f t="shared" si="1"/>
        <v>201812;201758;201425;202129;202110;201844;201663;202068;202174</v>
      </c>
    </row>
    <row r="13" spans="1:15" x14ac:dyDescent="0.25">
      <c r="A13">
        <v>202068</v>
      </c>
      <c r="B13" t="s">
        <v>7</v>
      </c>
      <c r="C13">
        <v>852318.27</v>
      </c>
      <c r="D13" s="2">
        <v>750127.1100000001</v>
      </c>
      <c r="E13" s="2">
        <v>5215.82</v>
      </c>
      <c r="F13">
        <v>0</v>
      </c>
      <c r="G13" s="2">
        <v>96975.34</v>
      </c>
      <c r="H13" s="2">
        <f t="shared" si="0"/>
        <v>852318.27</v>
      </c>
      <c r="N13">
        <v>202029</v>
      </c>
      <c r="O13" t="str">
        <f t="shared" si="1"/>
        <v>201812;201758;201425;202129;202110;201844;201663;202068;202174;202029</v>
      </c>
    </row>
    <row r="14" spans="1:15" x14ac:dyDescent="0.25">
      <c r="B14" t="s">
        <v>8</v>
      </c>
      <c r="D14" s="2"/>
      <c r="H14" s="2">
        <f t="shared" si="0"/>
        <v>0</v>
      </c>
      <c r="N14">
        <v>202008</v>
      </c>
      <c r="O14" t="str">
        <f t="shared" si="1"/>
        <v>201812;201758;201425;202129;202110;201844;201663;202068;202174;202029;202008</v>
      </c>
    </row>
    <row r="15" spans="1:15" x14ac:dyDescent="0.25">
      <c r="A15">
        <v>202174</v>
      </c>
      <c r="B15" t="s">
        <v>9</v>
      </c>
      <c r="C15">
        <v>2951434.1</v>
      </c>
      <c r="D15" s="2">
        <v>2374640.81</v>
      </c>
      <c r="E15" s="2">
        <v>5468.37</v>
      </c>
      <c r="F15">
        <v>0</v>
      </c>
      <c r="G15" s="2">
        <v>571324.92000000004</v>
      </c>
      <c r="H15" s="2">
        <f t="shared" si="0"/>
        <v>2951434.1</v>
      </c>
      <c r="N15">
        <v>202170</v>
      </c>
      <c r="O15" t="str">
        <f t="shared" si="1"/>
        <v>201812;201758;201425;202129;202110;201844;201663;202068;202174;202029;202008;202170</v>
      </c>
    </row>
    <row r="16" spans="1:15" x14ac:dyDescent="0.25">
      <c r="A16">
        <v>202029</v>
      </c>
      <c r="B16" t="s">
        <v>10</v>
      </c>
      <c r="C16">
        <v>3495242.77</v>
      </c>
      <c r="D16" s="2">
        <v>2910314.1300000004</v>
      </c>
      <c r="E16" s="2">
        <v>46855.07</v>
      </c>
      <c r="F16">
        <v>0</v>
      </c>
      <c r="G16" s="2">
        <v>538073.56999999995</v>
      </c>
      <c r="H16" s="2">
        <f t="shared" si="0"/>
        <v>3495242.77</v>
      </c>
      <c r="N16">
        <v>202075</v>
      </c>
      <c r="O16" t="str">
        <f t="shared" si="1"/>
        <v>201812;201758;201425;202129;202110;201844;201663;202068;202174;202029;202008;202170;202075</v>
      </c>
    </row>
    <row r="17" spans="1:15" x14ac:dyDescent="0.25">
      <c r="A17">
        <v>202008</v>
      </c>
      <c r="B17" t="s">
        <v>15</v>
      </c>
      <c r="C17">
        <v>1153203.19</v>
      </c>
      <c r="D17" s="2">
        <v>976968.59</v>
      </c>
      <c r="E17" s="2">
        <v>3738.48</v>
      </c>
      <c r="F17">
        <v>0</v>
      </c>
      <c r="G17" s="2">
        <v>172496.12</v>
      </c>
      <c r="H17" s="2">
        <f t="shared" si="0"/>
        <v>1153203.19</v>
      </c>
      <c r="N17">
        <v>202045</v>
      </c>
      <c r="O17" t="str">
        <f t="shared" si="1"/>
        <v>201812;201758;201425;202129;202110;201844;201663;202068;202174;202029;202008;202170;202075;202045</v>
      </c>
    </row>
    <row r="18" spans="1:15" x14ac:dyDescent="0.25">
      <c r="A18">
        <v>202170</v>
      </c>
      <c r="B18" t="s">
        <v>16</v>
      </c>
      <c r="C18">
        <v>70565.429999999993</v>
      </c>
      <c r="D18" s="2">
        <v>59578.979999999989</v>
      </c>
      <c r="E18">
        <v>499.46</v>
      </c>
      <c r="F18">
        <v>0</v>
      </c>
      <c r="G18" s="2">
        <v>10486.99</v>
      </c>
      <c r="H18" s="2">
        <f t="shared" si="0"/>
        <v>70565.429999999993</v>
      </c>
      <c r="N18">
        <v>202003</v>
      </c>
      <c r="O18" t="str">
        <f t="shared" si="1"/>
        <v>201812;201758;201425;202129;202110;201844;201663;202068;202174;202029;202008;202170;202075;202045;202003</v>
      </c>
    </row>
    <row r="19" spans="1:15" x14ac:dyDescent="0.25">
      <c r="A19">
        <v>202075</v>
      </c>
      <c r="B19" t="s">
        <v>11</v>
      </c>
      <c r="C19">
        <v>971171.87</v>
      </c>
      <c r="D19" s="2">
        <v>778197.25</v>
      </c>
      <c r="E19" s="2">
        <v>4095.37</v>
      </c>
      <c r="F19">
        <v>0</v>
      </c>
      <c r="G19" s="2">
        <v>188879.25</v>
      </c>
      <c r="H19" s="2">
        <f t="shared" si="0"/>
        <v>971171.87</v>
      </c>
      <c r="N19">
        <v>202168</v>
      </c>
      <c r="O19" t="str">
        <f t="shared" si="1"/>
        <v>201812;201758;201425;202129;202110;201844;201663;202068;202174;202029;202008;202170;202075;202045;202003;202168</v>
      </c>
    </row>
    <row r="20" spans="1:15" x14ac:dyDescent="0.25">
      <c r="A20">
        <v>202045</v>
      </c>
      <c r="B20" t="s">
        <v>12</v>
      </c>
      <c r="C20">
        <v>2695587.18</v>
      </c>
      <c r="D20" s="2">
        <v>2299930.9300000002</v>
      </c>
      <c r="E20" s="2">
        <v>22455.21</v>
      </c>
      <c r="F20">
        <v>0</v>
      </c>
      <c r="G20" s="2">
        <v>373201.04</v>
      </c>
      <c r="H20" s="2">
        <f t="shared" si="0"/>
        <v>2695587.18</v>
      </c>
      <c r="N20">
        <v>201748</v>
      </c>
      <c r="O20" t="str">
        <f t="shared" si="1"/>
        <v>201812;201758;201425;202129;202110;201844;201663;202068;202174;202029;202008;202170;202075;202045;202003;202168;201748</v>
      </c>
    </row>
    <row r="21" spans="1:15" x14ac:dyDescent="0.25">
      <c r="D21" s="2"/>
      <c r="H21" s="2">
        <f t="shared" si="0"/>
        <v>0</v>
      </c>
      <c r="N21">
        <v>201897</v>
      </c>
      <c r="O21" t="str">
        <f t="shared" si="1"/>
        <v>201812;201758;201425;202129;202110;201844;201663;202068;202174;202029;202008;202170;202075;202045;202003;202168;201748;201897</v>
      </c>
    </row>
    <row r="22" spans="1:15" x14ac:dyDescent="0.25">
      <c r="B22" t="s">
        <v>17</v>
      </c>
      <c r="D22" s="2"/>
      <c r="H22" s="2">
        <f t="shared" si="0"/>
        <v>0</v>
      </c>
      <c r="N22">
        <v>201999</v>
      </c>
      <c r="O22" t="str">
        <f t="shared" si="1"/>
        <v>201812;201758;201425;202129;202110;201844;201663;202068;202174;202029;202008;202170;202075;202045;202003;202168;201748;201897;201999</v>
      </c>
    </row>
    <row r="23" spans="1:15" x14ac:dyDescent="0.25">
      <c r="A23">
        <v>202003</v>
      </c>
      <c r="B23" t="s">
        <v>18</v>
      </c>
      <c r="C23">
        <v>6513509.5099999998</v>
      </c>
      <c r="D23" s="2">
        <v>5852449.6899999995</v>
      </c>
      <c r="E23" s="2">
        <v>38976.04</v>
      </c>
      <c r="F23">
        <v>0</v>
      </c>
      <c r="G23" s="2">
        <v>622083.78</v>
      </c>
      <c r="H23" s="2">
        <f t="shared" si="0"/>
        <v>6513509.5099999998</v>
      </c>
      <c r="N23">
        <v>202094</v>
      </c>
      <c r="O23" t="str">
        <f t="shared" si="1"/>
        <v>201812;201758;201425;202129;202110;201844;201663;202068;202174;202029;202008;202170;202075;202045;202003;202168;201748;201897;201999;202094</v>
      </c>
    </row>
    <row r="24" spans="1:15" x14ac:dyDescent="0.25">
      <c r="B24" t="s">
        <v>19</v>
      </c>
      <c r="D24" s="2"/>
      <c r="H24" s="2">
        <f t="shared" si="0"/>
        <v>0</v>
      </c>
      <c r="N24">
        <v>202182</v>
      </c>
      <c r="O24" t="str">
        <f t="shared" si="1"/>
        <v>201812;201758;201425;202129;202110;201844;201663;202068;202174;202029;202008;202170;202075;202045;202003;202168;201748;201897;201999;202094;202182</v>
      </c>
    </row>
    <row r="25" spans="1:15" x14ac:dyDescent="0.25">
      <c r="D25" s="2"/>
      <c r="H25" s="2">
        <f t="shared" si="0"/>
        <v>0</v>
      </c>
    </row>
    <row r="26" spans="1:15" x14ac:dyDescent="0.25">
      <c r="B26" t="s">
        <v>20</v>
      </c>
      <c r="D26" s="2"/>
      <c r="H26" s="2">
        <f t="shared" si="0"/>
        <v>0</v>
      </c>
    </row>
    <row r="27" spans="1:15" x14ac:dyDescent="0.25">
      <c r="A27">
        <v>202168</v>
      </c>
      <c r="B27" t="s">
        <v>21</v>
      </c>
      <c r="C27">
        <v>1781378.07</v>
      </c>
      <c r="D27" s="2">
        <v>1630649.7900000003</v>
      </c>
      <c r="E27" s="2">
        <v>8571.6299999999992</v>
      </c>
      <c r="F27">
        <v>0</v>
      </c>
      <c r="G27" s="2">
        <v>142156.65</v>
      </c>
      <c r="H27" s="2">
        <f t="shared" si="0"/>
        <v>1781378.07</v>
      </c>
      <c r="O27" t="s">
        <v>37</v>
      </c>
    </row>
    <row r="28" spans="1:15" x14ac:dyDescent="0.25">
      <c r="D28" s="2"/>
      <c r="H28" s="2">
        <f t="shared" si="0"/>
        <v>0</v>
      </c>
    </row>
    <row r="29" spans="1:15" x14ac:dyDescent="0.25">
      <c r="D29" s="2"/>
      <c r="H29" s="2">
        <f t="shared" si="0"/>
        <v>0</v>
      </c>
    </row>
    <row r="30" spans="1:15" x14ac:dyDescent="0.25">
      <c r="B30" t="s">
        <v>28</v>
      </c>
      <c r="D30" s="2"/>
      <c r="H30" s="2">
        <f t="shared" si="0"/>
        <v>0</v>
      </c>
    </row>
    <row r="31" spans="1:15" x14ac:dyDescent="0.25">
      <c r="A31">
        <v>201748</v>
      </c>
      <c r="B31" t="s">
        <v>31</v>
      </c>
      <c r="C31">
        <v>11915908.720000001</v>
      </c>
      <c r="D31" s="2">
        <v>10296268.870000001</v>
      </c>
      <c r="E31" s="2">
        <v>581377.76</v>
      </c>
      <c r="F31">
        <v>0</v>
      </c>
      <c r="G31" s="2">
        <v>1038262.09</v>
      </c>
      <c r="H31" s="2">
        <f t="shared" si="0"/>
        <v>11915908.720000001</v>
      </c>
    </row>
    <row r="32" spans="1:15" x14ac:dyDescent="0.25">
      <c r="A32">
        <v>201897</v>
      </c>
      <c r="B32" t="s">
        <v>32</v>
      </c>
      <c r="C32">
        <v>3943074.74</v>
      </c>
      <c r="D32" s="2">
        <v>3523443.73</v>
      </c>
      <c r="E32" s="2">
        <v>92436.89</v>
      </c>
      <c r="F32">
        <v>0</v>
      </c>
      <c r="G32" s="2">
        <v>327194.12</v>
      </c>
      <c r="H32" s="2">
        <f t="shared" si="0"/>
        <v>3943074.74</v>
      </c>
    </row>
    <row r="33" spans="1:8" x14ac:dyDescent="0.25">
      <c r="A33">
        <v>201999</v>
      </c>
      <c r="B33" t="s">
        <v>33</v>
      </c>
      <c r="C33">
        <v>3640183.2</v>
      </c>
      <c r="D33" s="2">
        <v>3327074.58</v>
      </c>
      <c r="E33" s="2">
        <v>54362.29</v>
      </c>
      <c r="F33">
        <v>0</v>
      </c>
      <c r="G33" s="2">
        <v>258746.33</v>
      </c>
      <c r="H33" s="2">
        <f t="shared" si="0"/>
        <v>3640183.2</v>
      </c>
    </row>
    <row r="34" spans="1:8" x14ac:dyDescent="0.25">
      <c r="A34">
        <v>202094</v>
      </c>
      <c r="B34" t="s">
        <v>34</v>
      </c>
      <c r="C34">
        <v>770848.72</v>
      </c>
      <c r="D34" s="2">
        <v>698637.04999999993</v>
      </c>
      <c r="E34" s="2">
        <v>3818.54</v>
      </c>
      <c r="F34">
        <v>0</v>
      </c>
      <c r="G34" s="2">
        <v>68393.13</v>
      </c>
      <c r="H34" s="2">
        <f t="shared" si="0"/>
        <v>770848.72</v>
      </c>
    </row>
    <row r="35" spans="1:8" x14ac:dyDescent="0.25">
      <c r="A35">
        <v>202182</v>
      </c>
      <c r="B35" t="s">
        <v>35</v>
      </c>
      <c r="C35">
        <v>389322.28</v>
      </c>
      <c r="D35" s="2">
        <v>353628.11000000004</v>
      </c>
      <c r="E35" s="2">
        <v>1321.87</v>
      </c>
      <c r="F35">
        <v>0</v>
      </c>
      <c r="G35" s="2">
        <v>34372.300000000003</v>
      </c>
      <c r="H35" s="2">
        <f t="shared" si="0"/>
        <v>389322.28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7C3A-4500-4582-A9DD-C393A4AEE2D0}">
  <dimension ref="A1:AN380"/>
  <sheetViews>
    <sheetView zoomScale="140" zoomScaleNormal="140" workbookViewId="0">
      <pane xSplit="1" ySplit="3" topLeftCell="V325" activePane="bottomRight" state="frozen"/>
      <selection pane="topRight" activeCell="B1" sqref="B1"/>
      <selection pane="bottomLeft" activeCell="A4" sqref="A4"/>
      <selection pane="bottomRight" activeCell="AJ1" sqref="AJ1:AK1048576"/>
    </sheetView>
  </sheetViews>
  <sheetFormatPr defaultColWidth="9.140625" defaultRowHeight="11.25" x14ac:dyDescent="0.2"/>
  <cols>
    <col min="1" max="1" width="43.85546875" style="6" customWidth="1"/>
    <col min="2" max="21" width="10.7109375" style="7" hidden="1" customWidth="1"/>
    <col min="22" max="22" width="7.140625" style="7" bestFit="1" customWidth="1"/>
    <col min="23" max="23" width="7" style="7" bestFit="1" customWidth="1"/>
    <col min="24" max="25" width="7.28515625" style="7" bestFit="1" customWidth="1"/>
    <col min="26" max="26" width="7" style="7" bestFit="1" customWidth="1"/>
    <col min="27" max="27" width="7.140625" style="7" bestFit="1" customWidth="1"/>
    <col min="28" max="28" width="7.42578125" style="7" bestFit="1" customWidth="1"/>
    <col min="29" max="29" width="7" style="7" bestFit="1" customWidth="1"/>
    <col min="30" max="30" width="7.5703125" style="7" bestFit="1" customWidth="1"/>
    <col min="31" max="31" width="7" style="7" bestFit="1" customWidth="1"/>
    <col min="32" max="32" width="6.5703125" style="7" bestFit="1" customWidth="1"/>
    <col min="33" max="34" width="7.140625" style="7" bestFit="1" customWidth="1"/>
    <col min="35" max="35" width="7" style="7" bestFit="1" customWidth="1"/>
    <col min="36" max="37" width="7.28515625" style="7" bestFit="1" customWidth="1"/>
    <col min="38" max="16384" width="9.140625" style="7"/>
  </cols>
  <sheetData>
    <row r="1" spans="1:39" s="5" customFormat="1" x14ac:dyDescent="0.2">
      <c r="A1" s="4"/>
    </row>
    <row r="2" spans="1:39" s="5" customFormat="1" x14ac:dyDescent="0.2">
      <c r="A2" s="4" t="s">
        <v>50</v>
      </c>
      <c r="B2" s="5" t="s">
        <v>51</v>
      </c>
      <c r="C2" s="5" t="s">
        <v>52</v>
      </c>
      <c r="D2" s="5" t="s">
        <v>53</v>
      </c>
      <c r="E2" s="5" t="s">
        <v>54</v>
      </c>
      <c r="F2" s="5" t="s">
        <v>55</v>
      </c>
      <c r="G2" s="5" t="s">
        <v>56</v>
      </c>
      <c r="H2" s="5" t="s">
        <v>57</v>
      </c>
      <c r="I2" s="5" t="s">
        <v>58</v>
      </c>
      <c r="J2" s="5" t="s">
        <v>59</v>
      </c>
      <c r="K2" s="5" t="s">
        <v>60</v>
      </c>
      <c r="L2" s="5" t="s">
        <v>61</v>
      </c>
      <c r="M2" s="5" t="s">
        <v>62</v>
      </c>
      <c r="N2" s="5" t="s">
        <v>63</v>
      </c>
      <c r="O2" s="5" t="s">
        <v>64</v>
      </c>
      <c r="P2" s="5" t="s">
        <v>65</v>
      </c>
      <c r="Q2" s="5" t="s">
        <v>66</v>
      </c>
      <c r="R2" s="5" t="s">
        <v>67</v>
      </c>
      <c r="S2" s="5" t="s">
        <v>68</v>
      </c>
      <c r="T2" s="5" t="s">
        <v>69</v>
      </c>
      <c r="U2" s="5" t="s">
        <v>70</v>
      </c>
      <c r="V2" s="5" t="s">
        <v>71</v>
      </c>
      <c r="W2" s="5" t="s">
        <v>72</v>
      </c>
      <c r="X2" s="5" t="s">
        <v>73</v>
      </c>
      <c r="Y2" s="5" t="s">
        <v>74</v>
      </c>
      <c r="Z2" s="5" t="s">
        <v>75</v>
      </c>
      <c r="AA2" s="5" t="s">
        <v>76</v>
      </c>
      <c r="AB2" s="5" t="s">
        <v>77</v>
      </c>
      <c r="AC2" s="5" t="s">
        <v>78</v>
      </c>
      <c r="AD2" s="5" t="s">
        <v>79</v>
      </c>
      <c r="AE2" s="5" t="s">
        <v>80</v>
      </c>
      <c r="AF2" s="5" t="s">
        <v>81</v>
      </c>
      <c r="AG2" s="5" t="s">
        <v>82</v>
      </c>
      <c r="AH2" s="5" t="s">
        <v>83</v>
      </c>
      <c r="AI2" s="5" t="s">
        <v>84</v>
      </c>
      <c r="AJ2" s="5" t="s">
        <v>85</v>
      </c>
      <c r="AK2" s="5" t="s">
        <v>86</v>
      </c>
      <c r="AL2" s="5" t="s">
        <v>87</v>
      </c>
    </row>
    <row r="3" spans="1:39" s="5" customFormat="1" x14ac:dyDescent="0.2">
      <c r="A3" s="4"/>
    </row>
    <row r="5" spans="1:39" x14ac:dyDescent="0.2">
      <c r="A5" s="6" t="s">
        <v>88</v>
      </c>
    </row>
    <row r="6" spans="1:39" x14ac:dyDescent="0.2">
      <c r="A6" s="6" t="s">
        <v>89</v>
      </c>
      <c r="B6" s="7">
        <v>2.1001099999999999</v>
      </c>
      <c r="C6" s="7">
        <v>23.490490000000001</v>
      </c>
      <c r="D6" s="7">
        <v>4.5170300000000001</v>
      </c>
      <c r="E6" s="7">
        <v>1.96495</v>
      </c>
      <c r="F6" s="7">
        <v>2.3069199999999999</v>
      </c>
      <c r="G6" s="7">
        <v>1.7484299999999999</v>
      </c>
      <c r="H6" s="7">
        <v>2.6945399999999999</v>
      </c>
      <c r="I6" s="7">
        <v>1.5562100000000001</v>
      </c>
      <c r="J6" s="7">
        <v>1.8214999999999999</v>
      </c>
      <c r="K6" s="7">
        <v>1.7132799999999999</v>
      </c>
      <c r="L6" s="7">
        <v>1.43835</v>
      </c>
      <c r="M6" s="7">
        <v>2.3284099999999999</v>
      </c>
      <c r="N6" s="7">
        <v>0.98877999999999999</v>
      </c>
      <c r="O6" s="7">
        <v>1.2675399999999999</v>
      </c>
      <c r="P6" s="7">
        <v>5.23102</v>
      </c>
      <c r="Q6" s="7">
        <v>8.6902500000000007</v>
      </c>
      <c r="R6" s="7">
        <v>9.9562000000000008</v>
      </c>
      <c r="S6" s="7">
        <v>0.88158000000000003</v>
      </c>
      <c r="T6" s="7">
        <v>22.201309999999999</v>
      </c>
      <c r="U6" s="7">
        <v>4.8308200000000001</v>
      </c>
      <c r="V6" s="7">
        <v>6.71</v>
      </c>
      <c r="W6" s="7">
        <v>2E-3</v>
      </c>
      <c r="X6" s="7">
        <v>170</v>
      </c>
      <c r="Y6" s="7">
        <v>100</v>
      </c>
      <c r="Z6" s="7">
        <v>0</v>
      </c>
      <c r="AA6" s="7">
        <v>0</v>
      </c>
      <c r="AB6" s="7">
        <v>0</v>
      </c>
      <c r="AC6" s="7">
        <v>0</v>
      </c>
      <c r="AD6" s="7">
        <v>0</v>
      </c>
      <c r="AE6" s="7">
        <v>0</v>
      </c>
      <c r="AF6" s="7">
        <v>0</v>
      </c>
      <c r="AG6" s="7">
        <v>0</v>
      </c>
      <c r="AH6" s="7">
        <v>0</v>
      </c>
      <c r="AI6" s="7">
        <v>0</v>
      </c>
      <c r="AJ6" s="7">
        <v>0</v>
      </c>
      <c r="AK6" s="7">
        <v>0</v>
      </c>
      <c r="AL6" s="8">
        <f>SUM(V6:AI6)</f>
        <v>276.71199999999999</v>
      </c>
      <c r="AM6" s="7">
        <f>AL6*1000</f>
        <v>276712</v>
      </c>
    </row>
    <row r="7" spans="1:39" x14ac:dyDescent="0.2">
      <c r="A7" s="6" t="s">
        <v>90</v>
      </c>
      <c r="B7" s="7">
        <v>51.923209999999997</v>
      </c>
      <c r="C7" s="7">
        <v>84.447590000000005</v>
      </c>
      <c r="D7" s="7">
        <v>55.056159999999998</v>
      </c>
      <c r="E7" s="7">
        <v>40.57732</v>
      </c>
      <c r="F7" s="7">
        <v>26.113990000000001</v>
      </c>
      <c r="G7" s="7">
        <v>5.3002599999999997</v>
      </c>
      <c r="H7" s="7">
        <v>85.539569999999998</v>
      </c>
      <c r="I7" s="7">
        <v>7.7847600000000003</v>
      </c>
      <c r="J7" s="7">
        <v>3.2082000000000002</v>
      </c>
      <c r="K7" s="7">
        <v>3.34226</v>
      </c>
      <c r="L7" s="7">
        <v>0</v>
      </c>
      <c r="M7" s="7">
        <v>13.06353</v>
      </c>
      <c r="N7" s="7">
        <v>16.0976</v>
      </c>
      <c r="O7" s="7">
        <v>0</v>
      </c>
      <c r="P7" s="7">
        <v>0</v>
      </c>
      <c r="Q7" s="7">
        <v>0</v>
      </c>
      <c r="R7" s="7">
        <v>0</v>
      </c>
      <c r="S7" s="7">
        <v>0</v>
      </c>
      <c r="T7" s="7">
        <v>0</v>
      </c>
      <c r="U7" s="7">
        <v>0</v>
      </c>
      <c r="V7" s="7">
        <v>8.5000000000000006E-2</v>
      </c>
      <c r="W7" s="7">
        <v>1.5</v>
      </c>
      <c r="X7" s="7">
        <v>1.5</v>
      </c>
      <c r="Y7" s="7">
        <v>1.5</v>
      </c>
      <c r="Z7" s="7">
        <v>2.5</v>
      </c>
      <c r="AA7" s="7">
        <v>2.5</v>
      </c>
      <c r="AB7" s="7">
        <v>2.5</v>
      </c>
      <c r="AC7" s="7">
        <v>2.5</v>
      </c>
      <c r="AD7" s="7">
        <v>2.5</v>
      </c>
      <c r="AE7" s="7">
        <v>45</v>
      </c>
      <c r="AF7" s="7">
        <v>30</v>
      </c>
      <c r="AG7" s="7">
        <v>30</v>
      </c>
      <c r="AH7" s="7">
        <v>0</v>
      </c>
      <c r="AI7" s="7">
        <v>0</v>
      </c>
      <c r="AJ7" s="7">
        <v>0</v>
      </c>
      <c r="AK7" s="7">
        <v>0</v>
      </c>
      <c r="AL7" s="8">
        <f t="shared" ref="AL7:AL70" si="0">SUM(V7:AI7)</f>
        <v>122.08500000000001</v>
      </c>
      <c r="AM7" s="7">
        <f t="shared" ref="AM7:AM70" si="1">AL7*1000</f>
        <v>122085.00000000001</v>
      </c>
    </row>
    <row r="8" spans="1:39" x14ac:dyDescent="0.2">
      <c r="A8" s="6" t="s">
        <v>91</v>
      </c>
      <c r="B8" s="7">
        <v>0</v>
      </c>
      <c r="C8" s="7">
        <v>0</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70</v>
      </c>
      <c r="Z8" s="7">
        <v>0</v>
      </c>
      <c r="AA8" s="7">
        <v>0</v>
      </c>
      <c r="AB8" s="7">
        <v>0</v>
      </c>
      <c r="AC8" s="7">
        <v>0</v>
      </c>
      <c r="AD8" s="7">
        <v>0</v>
      </c>
      <c r="AE8" s="7">
        <v>0</v>
      </c>
      <c r="AF8" s="7">
        <v>0</v>
      </c>
      <c r="AG8" s="7">
        <v>0</v>
      </c>
      <c r="AH8" s="7">
        <v>0</v>
      </c>
      <c r="AI8" s="7">
        <v>0</v>
      </c>
      <c r="AJ8" s="7">
        <v>0</v>
      </c>
      <c r="AK8" s="7">
        <v>0</v>
      </c>
      <c r="AL8" s="8">
        <f t="shared" si="0"/>
        <v>70</v>
      </c>
      <c r="AM8" s="7">
        <f t="shared" si="1"/>
        <v>70000</v>
      </c>
    </row>
    <row r="9" spans="1:39" x14ac:dyDescent="0.2">
      <c r="A9" s="6" t="s">
        <v>92</v>
      </c>
      <c r="B9" s="7">
        <v>0</v>
      </c>
      <c r="C9" s="7">
        <v>0</v>
      </c>
      <c r="D9" s="7">
        <v>0</v>
      </c>
      <c r="E9" s="7">
        <v>0</v>
      </c>
      <c r="F9" s="7">
        <v>0</v>
      </c>
      <c r="G9" s="7">
        <v>0</v>
      </c>
      <c r="H9" s="7">
        <v>0</v>
      </c>
      <c r="I9" s="7">
        <v>0</v>
      </c>
      <c r="J9" s="7">
        <v>0</v>
      </c>
      <c r="K9" s="7">
        <v>0</v>
      </c>
      <c r="L9" s="7">
        <v>0.63119999999999998</v>
      </c>
      <c r="M9" s="7">
        <v>3.9398900000000001</v>
      </c>
      <c r="N9" s="7">
        <v>10.637840000000001</v>
      </c>
      <c r="O9" s="7">
        <v>0.61707000000000001</v>
      </c>
      <c r="P9" s="7">
        <v>0.70111000000000001</v>
      </c>
      <c r="Q9" s="7">
        <v>6.7638199999999999</v>
      </c>
      <c r="R9" s="7">
        <v>9.6860000000000002E-2</v>
      </c>
      <c r="S9" s="7">
        <v>9.2090000000000005E-2</v>
      </c>
      <c r="T9" s="7">
        <v>9.257E-2</v>
      </c>
      <c r="U9" s="7">
        <v>9.3719999999999998E-2</v>
      </c>
      <c r="V9" s="7">
        <v>8.7999999999999995E-2</v>
      </c>
      <c r="W9" s="7">
        <v>0</v>
      </c>
      <c r="X9" s="7">
        <v>5</v>
      </c>
      <c r="Y9" s="7">
        <v>5</v>
      </c>
      <c r="Z9" s="7">
        <v>25</v>
      </c>
      <c r="AA9" s="7">
        <v>25</v>
      </c>
      <c r="AB9" s="7">
        <v>25</v>
      </c>
      <c r="AC9" s="7">
        <v>25</v>
      </c>
      <c r="AD9" s="7">
        <v>25</v>
      </c>
      <c r="AE9" s="7">
        <v>200</v>
      </c>
      <c r="AF9" s="7">
        <v>400</v>
      </c>
      <c r="AG9" s="7">
        <v>400</v>
      </c>
      <c r="AH9" s="7">
        <v>400</v>
      </c>
      <c r="AI9" s="7">
        <v>200</v>
      </c>
      <c r="AJ9" s="7">
        <v>0</v>
      </c>
      <c r="AK9" s="7">
        <v>0</v>
      </c>
      <c r="AL9" s="8">
        <f t="shared" si="0"/>
        <v>1735.088</v>
      </c>
      <c r="AM9" s="7">
        <f t="shared" si="1"/>
        <v>1735088</v>
      </c>
    </row>
    <row r="10" spans="1:39" x14ac:dyDescent="0.2">
      <c r="A10" s="6" t="s">
        <v>93</v>
      </c>
      <c r="B10" s="7">
        <v>13.461220000000001</v>
      </c>
      <c r="C10" s="7">
        <v>14.10981</v>
      </c>
      <c r="D10" s="7">
        <v>214.57886999999999</v>
      </c>
      <c r="E10" s="7">
        <v>71.251949999999994</v>
      </c>
      <c r="F10" s="7">
        <v>367.60347999999999</v>
      </c>
      <c r="G10" s="7">
        <v>402.03609</v>
      </c>
      <c r="H10" s="7">
        <v>140.90681000000001</v>
      </c>
      <c r="I10" s="7">
        <v>35.521749999999997</v>
      </c>
      <c r="J10" s="7">
        <v>1351.4165</v>
      </c>
      <c r="K10" s="7">
        <v>885.68475000000001</v>
      </c>
      <c r="L10" s="7">
        <v>1345.7163</v>
      </c>
      <c r="M10" s="7">
        <v>773.91258000000005</v>
      </c>
      <c r="N10" s="7">
        <v>1725.8283200000001</v>
      </c>
      <c r="O10" s="7">
        <v>133.7174</v>
      </c>
      <c r="P10" s="7">
        <v>5344.4399000000003</v>
      </c>
      <c r="Q10" s="7">
        <v>5272.4199200000003</v>
      </c>
      <c r="R10" s="7">
        <v>145.18883</v>
      </c>
      <c r="S10" s="7">
        <v>22.456759999999999</v>
      </c>
      <c r="T10" s="7">
        <v>2378.4470200000001</v>
      </c>
      <c r="U10" s="7">
        <v>2903.3343599999998</v>
      </c>
      <c r="V10" s="7">
        <v>0.246</v>
      </c>
      <c r="W10" s="7">
        <v>1</v>
      </c>
      <c r="X10" s="7">
        <v>35</v>
      </c>
      <c r="Y10" s="7">
        <v>2</v>
      </c>
      <c r="Z10" s="7">
        <v>0</v>
      </c>
      <c r="AA10" s="7">
        <v>130</v>
      </c>
      <c r="AB10" s="7">
        <v>5</v>
      </c>
      <c r="AC10" s="7">
        <v>5</v>
      </c>
      <c r="AD10" s="7">
        <v>5</v>
      </c>
      <c r="AE10" s="7">
        <v>0</v>
      </c>
      <c r="AF10" s="7">
        <v>0</v>
      </c>
      <c r="AG10" s="7">
        <v>0</v>
      </c>
      <c r="AH10" s="7">
        <v>0</v>
      </c>
      <c r="AI10" s="7">
        <v>0</v>
      </c>
      <c r="AJ10" s="7">
        <v>0</v>
      </c>
      <c r="AK10" s="7">
        <v>0</v>
      </c>
      <c r="AL10" s="8">
        <f t="shared" si="0"/>
        <v>183.24600000000001</v>
      </c>
      <c r="AM10" s="7">
        <f t="shared" si="1"/>
        <v>183246</v>
      </c>
    </row>
    <row r="11" spans="1:39" x14ac:dyDescent="0.2">
      <c r="A11" s="6" t="s">
        <v>94</v>
      </c>
      <c r="B11" s="7">
        <v>5.8991499999999997</v>
      </c>
      <c r="C11" s="7">
        <v>3.43797</v>
      </c>
      <c r="D11" s="7">
        <v>0.87204000000000004</v>
      </c>
      <c r="E11" s="7">
        <v>2.6541199999999998</v>
      </c>
      <c r="F11" s="7">
        <v>1.29189</v>
      </c>
      <c r="G11" s="7">
        <v>2.6088100000000001</v>
      </c>
      <c r="H11" s="7">
        <v>1.2175</v>
      </c>
      <c r="I11" s="7">
        <v>1.3015699999999999</v>
      </c>
      <c r="J11" s="7">
        <v>1.17</v>
      </c>
      <c r="K11" s="7">
        <v>1.1965399999999999</v>
      </c>
      <c r="L11" s="7">
        <v>1.6881699999999999</v>
      </c>
      <c r="M11" s="7">
        <v>6.8507999999999996</v>
      </c>
      <c r="N11" s="7">
        <v>4.3303099999999999</v>
      </c>
      <c r="O11" s="7">
        <v>3.7656700000000001</v>
      </c>
      <c r="P11" s="7">
        <v>11.968629999999999</v>
      </c>
      <c r="Q11" s="7">
        <v>31.746870000000001</v>
      </c>
      <c r="R11" s="7">
        <v>167.09952999999999</v>
      </c>
      <c r="S11" s="7">
        <v>317.1653</v>
      </c>
      <c r="T11" s="7">
        <v>53.137999999999998</v>
      </c>
      <c r="U11" s="7">
        <v>257.29872</v>
      </c>
      <c r="V11" s="7">
        <v>48.581000000000003</v>
      </c>
      <c r="W11" s="7">
        <v>135.376</v>
      </c>
      <c r="X11" s="7">
        <v>5</v>
      </c>
      <c r="Y11" s="7">
        <v>5</v>
      </c>
      <c r="Z11" s="7">
        <v>2.5</v>
      </c>
      <c r="AA11" s="7">
        <v>2.5</v>
      </c>
      <c r="AB11" s="7">
        <v>2.5</v>
      </c>
      <c r="AC11" s="7">
        <v>2.5</v>
      </c>
      <c r="AD11" s="7">
        <v>0</v>
      </c>
      <c r="AE11" s="7">
        <v>0</v>
      </c>
      <c r="AF11" s="7">
        <v>0</v>
      </c>
      <c r="AG11" s="7">
        <v>0</v>
      </c>
      <c r="AH11" s="7">
        <v>0</v>
      </c>
      <c r="AI11" s="7">
        <v>0</v>
      </c>
      <c r="AJ11" s="7">
        <v>0</v>
      </c>
      <c r="AK11" s="7">
        <v>0</v>
      </c>
      <c r="AL11" s="8">
        <f t="shared" si="0"/>
        <v>203.95699999999999</v>
      </c>
      <c r="AM11" s="7">
        <f t="shared" si="1"/>
        <v>203957</v>
      </c>
    </row>
    <row r="12" spans="1:39" x14ac:dyDescent="0.2">
      <c r="A12" s="6" t="s">
        <v>95</v>
      </c>
      <c r="B12" s="7">
        <v>20.378910000000001</v>
      </c>
      <c r="C12" s="7">
        <v>99.975539999999995</v>
      </c>
      <c r="D12" s="7">
        <v>21.734449999999999</v>
      </c>
      <c r="E12" s="7">
        <v>73.702669999999998</v>
      </c>
      <c r="F12" s="7">
        <v>289.61975000000001</v>
      </c>
      <c r="G12" s="7">
        <v>14.39273</v>
      </c>
      <c r="H12" s="7">
        <v>117.99397</v>
      </c>
      <c r="I12" s="7">
        <v>196.49814000000001</v>
      </c>
      <c r="J12" s="7">
        <v>32.731659999999998</v>
      </c>
      <c r="K12" s="7">
        <v>151.77665999999999</v>
      </c>
      <c r="L12" s="7">
        <v>13.42873</v>
      </c>
      <c r="M12" s="7">
        <v>358.33704</v>
      </c>
      <c r="N12" s="7">
        <v>8.9801300000000008</v>
      </c>
      <c r="O12" s="7">
        <v>267.67993000000001</v>
      </c>
      <c r="P12" s="7">
        <v>8.7049599999999998</v>
      </c>
      <c r="Q12" s="7">
        <v>-9.8961500000000004</v>
      </c>
      <c r="R12" s="7">
        <v>6.5979200000000002</v>
      </c>
      <c r="S12" s="7">
        <v>13.62</v>
      </c>
      <c r="T12" s="7">
        <v>0.72</v>
      </c>
      <c r="U12" s="7">
        <v>22.120509999999999</v>
      </c>
      <c r="V12" s="7">
        <v>0</v>
      </c>
      <c r="W12" s="7">
        <v>12.396000000000001</v>
      </c>
      <c r="X12" s="7">
        <v>0</v>
      </c>
      <c r="Y12" s="7">
        <v>0</v>
      </c>
      <c r="Z12" s="7">
        <v>0</v>
      </c>
      <c r="AA12" s="7">
        <v>0</v>
      </c>
      <c r="AB12" s="7">
        <v>0</v>
      </c>
      <c r="AC12" s="7">
        <v>0</v>
      </c>
      <c r="AD12" s="7">
        <v>0</v>
      </c>
      <c r="AE12" s="7">
        <v>0</v>
      </c>
      <c r="AF12" s="7">
        <v>0</v>
      </c>
      <c r="AG12" s="7">
        <v>0</v>
      </c>
      <c r="AH12" s="7">
        <v>0</v>
      </c>
      <c r="AI12" s="7">
        <v>0</v>
      </c>
      <c r="AJ12" s="7">
        <v>0</v>
      </c>
      <c r="AK12" s="7">
        <v>0</v>
      </c>
      <c r="AL12" s="8">
        <f t="shared" si="0"/>
        <v>12.396000000000001</v>
      </c>
      <c r="AM12" s="7">
        <f t="shared" si="1"/>
        <v>12396</v>
      </c>
    </row>
    <row r="13" spans="1:39" x14ac:dyDescent="0.2">
      <c r="A13" s="6" t="s">
        <v>96</v>
      </c>
      <c r="B13" s="7">
        <v>0</v>
      </c>
      <c r="C13" s="7">
        <v>0</v>
      </c>
      <c r="D13" s="7">
        <v>0</v>
      </c>
      <c r="E13" s="7">
        <v>215.59415999999999</v>
      </c>
      <c r="F13" s="7">
        <v>61.469990000000003</v>
      </c>
      <c r="G13" s="7">
        <v>40.93383</v>
      </c>
      <c r="H13" s="7">
        <v>53.369729999999997</v>
      </c>
      <c r="I13" s="7">
        <v>482.90359000000001</v>
      </c>
      <c r="J13" s="7">
        <v>67.668469999999999</v>
      </c>
      <c r="K13" s="7">
        <v>20.865939999999998</v>
      </c>
      <c r="L13" s="7">
        <v>15.86665</v>
      </c>
      <c r="M13" s="7">
        <v>5.1791799999999997</v>
      </c>
      <c r="N13" s="7">
        <v>1.34196</v>
      </c>
      <c r="O13" s="7">
        <v>0.63980999999999999</v>
      </c>
      <c r="P13" s="7">
        <v>0.72</v>
      </c>
      <c r="Q13" s="7">
        <v>1.9590700000000001</v>
      </c>
      <c r="R13" s="7">
        <v>11.099449999999999</v>
      </c>
      <c r="S13" s="7">
        <v>1.08944</v>
      </c>
      <c r="T13" s="7">
        <v>2.8800000000000002E-3</v>
      </c>
      <c r="U13" s="7">
        <v>2.9199999999999999E-3</v>
      </c>
      <c r="V13" s="7">
        <v>1.589</v>
      </c>
      <c r="W13" s="7">
        <v>1</v>
      </c>
      <c r="X13" s="7">
        <v>0.5</v>
      </c>
      <c r="Y13" s="7">
        <v>0.5</v>
      </c>
      <c r="Z13" s="7">
        <v>0</v>
      </c>
      <c r="AA13" s="7">
        <v>0</v>
      </c>
      <c r="AB13" s="7">
        <v>0</v>
      </c>
      <c r="AC13" s="7">
        <v>0</v>
      </c>
      <c r="AD13" s="7">
        <v>0</v>
      </c>
      <c r="AE13" s="7">
        <v>0</v>
      </c>
      <c r="AF13" s="7">
        <v>0</v>
      </c>
      <c r="AG13" s="7">
        <v>0</v>
      </c>
      <c r="AH13" s="7">
        <v>0</v>
      </c>
      <c r="AI13" s="7">
        <v>0</v>
      </c>
      <c r="AJ13" s="7">
        <v>0</v>
      </c>
      <c r="AK13" s="7">
        <v>0</v>
      </c>
      <c r="AL13" s="8">
        <f t="shared" si="0"/>
        <v>3.589</v>
      </c>
      <c r="AM13" s="7">
        <f t="shared" si="1"/>
        <v>3589</v>
      </c>
    </row>
    <row r="14" spans="1:39" x14ac:dyDescent="0.2">
      <c r="A14" s="6" t="s">
        <v>97</v>
      </c>
      <c r="B14" s="7">
        <v>0</v>
      </c>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1.3595999999999999</v>
      </c>
      <c r="U14" s="7">
        <v>0.52209000000000005</v>
      </c>
      <c r="V14" s="7">
        <v>1.3879999999999999</v>
      </c>
      <c r="W14" s="7">
        <v>1</v>
      </c>
      <c r="X14" s="7">
        <v>1</v>
      </c>
      <c r="Y14" s="7">
        <v>1</v>
      </c>
      <c r="Z14" s="7">
        <v>1</v>
      </c>
      <c r="AA14" s="7">
        <v>1</v>
      </c>
      <c r="AB14" s="7">
        <v>1</v>
      </c>
      <c r="AC14" s="7">
        <v>300</v>
      </c>
      <c r="AD14" s="7">
        <v>300</v>
      </c>
      <c r="AE14" s="7">
        <v>500</v>
      </c>
      <c r="AF14" s="7">
        <v>500</v>
      </c>
      <c r="AG14" s="7">
        <v>500</v>
      </c>
      <c r="AH14" s="7">
        <v>500</v>
      </c>
      <c r="AI14" s="7">
        <v>5</v>
      </c>
      <c r="AJ14" s="7">
        <v>0</v>
      </c>
      <c r="AK14" s="7">
        <v>0</v>
      </c>
      <c r="AL14" s="8">
        <f t="shared" si="0"/>
        <v>2612.3879999999999</v>
      </c>
      <c r="AM14" s="7">
        <f t="shared" si="1"/>
        <v>2612388</v>
      </c>
    </row>
    <row r="15" spans="1:39" x14ac:dyDescent="0.2">
      <c r="A15" s="6" t="s">
        <v>98</v>
      </c>
      <c r="B15" s="7">
        <v>0</v>
      </c>
      <c r="C15" s="7">
        <v>0</v>
      </c>
      <c r="D15" s="7">
        <v>0</v>
      </c>
      <c r="E15" s="7">
        <v>0</v>
      </c>
      <c r="F15" s="7">
        <v>0</v>
      </c>
      <c r="G15" s="7">
        <v>0</v>
      </c>
      <c r="H15" s="7">
        <v>0</v>
      </c>
      <c r="I15" s="7">
        <v>0</v>
      </c>
      <c r="J15" s="7">
        <v>6.4832299999999998</v>
      </c>
      <c r="K15" s="7">
        <v>6.5808200000000001</v>
      </c>
      <c r="L15" s="7">
        <v>13.371449999999999</v>
      </c>
      <c r="M15" s="7">
        <v>64.675330000000002</v>
      </c>
      <c r="N15" s="7">
        <v>26.096419999999998</v>
      </c>
      <c r="O15" s="7">
        <v>4.8571</v>
      </c>
      <c r="P15" s="7">
        <v>4.6856</v>
      </c>
      <c r="Q15" s="7">
        <v>3.10547</v>
      </c>
      <c r="R15" s="7">
        <v>332.92651000000001</v>
      </c>
      <c r="S15" s="7">
        <v>227.58963</v>
      </c>
      <c r="T15" s="7">
        <v>32.698090000000001</v>
      </c>
      <c r="U15" s="7">
        <v>32.27328</v>
      </c>
      <c r="V15" s="7">
        <v>8.11</v>
      </c>
      <c r="W15" s="7">
        <v>80</v>
      </c>
      <c r="X15" s="7">
        <v>60</v>
      </c>
      <c r="Y15" s="7">
        <v>0</v>
      </c>
      <c r="Z15" s="7">
        <v>0</v>
      </c>
      <c r="AA15" s="7">
        <v>0</v>
      </c>
      <c r="AB15" s="7">
        <v>0</v>
      </c>
      <c r="AC15" s="7">
        <v>0</v>
      </c>
      <c r="AD15" s="7">
        <v>0</v>
      </c>
      <c r="AE15" s="7">
        <v>0</v>
      </c>
      <c r="AF15" s="7">
        <v>0</v>
      </c>
      <c r="AG15" s="7">
        <v>0</v>
      </c>
      <c r="AH15" s="7">
        <v>0</v>
      </c>
      <c r="AI15" s="7">
        <v>0</v>
      </c>
      <c r="AJ15" s="7">
        <v>0</v>
      </c>
      <c r="AK15" s="7">
        <v>0</v>
      </c>
      <c r="AL15" s="8">
        <f t="shared" si="0"/>
        <v>148.11000000000001</v>
      </c>
      <c r="AM15" s="7">
        <f t="shared" si="1"/>
        <v>148110</v>
      </c>
    </row>
    <row r="16" spans="1:39" x14ac:dyDescent="0.2">
      <c r="A16" s="6" t="s">
        <v>99</v>
      </c>
      <c r="B16" s="7">
        <v>0</v>
      </c>
      <c r="C16" s="7">
        <v>0</v>
      </c>
      <c r="D16" s="7">
        <v>0</v>
      </c>
      <c r="E16" s="7">
        <v>0</v>
      </c>
      <c r="F16" s="7">
        <v>0</v>
      </c>
      <c r="G16" s="7">
        <v>0</v>
      </c>
      <c r="H16" s="7">
        <v>0</v>
      </c>
      <c r="I16" s="7">
        <v>0</v>
      </c>
      <c r="J16" s="7">
        <v>6.9043599999999996</v>
      </c>
      <c r="K16" s="7">
        <v>6.5831499999999998</v>
      </c>
      <c r="L16" s="7">
        <v>21.408580000000001</v>
      </c>
      <c r="M16" s="7">
        <v>72.9114</v>
      </c>
      <c r="N16" s="7">
        <v>1.0286999999999999</v>
      </c>
      <c r="O16" s="7">
        <v>15.571339999999999</v>
      </c>
      <c r="P16" s="7">
        <v>9.7529800000000009</v>
      </c>
      <c r="Q16" s="7">
        <v>26.877659999999999</v>
      </c>
      <c r="R16" s="7">
        <v>81.089070000000007</v>
      </c>
      <c r="S16" s="7">
        <v>13.96888</v>
      </c>
      <c r="T16" s="7">
        <v>403.79771</v>
      </c>
      <c r="U16" s="7">
        <v>122.39879000000001</v>
      </c>
      <c r="V16" s="7">
        <v>578.11422000000005</v>
      </c>
      <c r="W16" s="7">
        <v>200</v>
      </c>
      <c r="X16" s="7">
        <v>0</v>
      </c>
      <c r="Y16" s="7">
        <v>0</v>
      </c>
      <c r="Z16" s="7">
        <v>0</v>
      </c>
      <c r="AA16" s="7">
        <v>0</v>
      </c>
      <c r="AB16" s="7">
        <v>0</v>
      </c>
      <c r="AC16" s="7">
        <v>0</v>
      </c>
      <c r="AD16" s="7">
        <v>0</v>
      </c>
      <c r="AE16" s="7">
        <v>0</v>
      </c>
      <c r="AF16" s="7">
        <v>0</v>
      </c>
      <c r="AG16" s="7">
        <v>0</v>
      </c>
      <c r="AH16" s="7">
        <v>0</v>
      </c>
      <c r="AI16" s="7">
        <v>0</v>
      </c>
      <c r="AJ16" s="7">
        <v>0</v>
      </c>
      <c r="AK16" s="7">
        <v>0</v>
      </c>
      <c r="AL16" s="8">
        <f t="shared" si="0"/>
        <v>778.11422000000005</v>
      </c>
      <c r="AM16" s="7">
        <f t="shared" si="1"/>
        <v>778114.22000000009</v>
      </c>
    </row>
    <row r="17" spans="1:40" x14ac:dyDescent="0.2">
      <c r="A17" s="6" t="s">
        <v>100</v>
      </c>
      <c r="B17" s="7">
        <v>0</v>
      </c>
      <c r="C17" s="7">
        <v>0</v>
      </c>
      <c r="D17" s="7">
        <v>0</v>
      </c>
      <c r="E17" s="7">
        <v>0</v>
      </c>
      <c r="F17" s="7">
        <v>0</v>
      </c>
      <c r="G17" s="7">
        <v>0</v>
      </c>
      <c r="H17" s="7">
        <v>0</v>
      </c>
      <c r="I17" s="7">
        <v>0</v>
      </c>
      <c r="J17" s="7">
        <v>217.30018000000001</v>
      </c>
      <c r="K17" s="7">
        <v>4.7995900000000002</v>
      </c>
      <c r="L17" s="7">
        <v>1.0792900000000001</v>
      </c>
      <c r="M17" s="7">
        <v>340.63024000000001</v>
      </c>
      <c r="N17" s="7">
        <v>121.55264</v>
      </c>
      <c r="O17" s="7">
        <v>149.05555000000001</v>
      </c>
      <c r="P17" s="7">
        <v>136.61446000000001</v>
      </c>
      <c r="Q17" s="7">
        <v>266.86660000000001</v>
      </c>
      <c r="R17" s="7">
        <v>300.00389000000001</v>
      </c>
      <c r="S17" s="7">
        <v>233.23369</v>
      </c>
      <c r="T17" s="7">
        <v>251.54995</v>
      </c>
      <c r="U17" s="7">
        <v>299.70006000000001</v>
      </c>
      <c r="V17" s="7">
        <v>96.164000000000001</v>
      </c>
      <c r="W17" s="7">
        <v>15</v>
      </c>
      <c r="X17" s="7">
        <v>10</v>
      </c>
      <c r="Y17" s="7">
        <v>7.5</v>
      </c>
      <c r="Z17" s="7">
        <v>0</v>
      </c>
      <c r="AA17" s="7">
        <v>0</v>
      </c>
      <c r="AB17" s="7">
        <v>0</v>
      </c>
      <c r="AC17" s="7">
        <v>0</v>
      </c>
      <c r="AD17" s="7">
        <v>0</v>
      </c>
      <c r="AE17" s="7">
        <v>0</v>
      </c>
      <c r="AF17" s="7">
        <v>0</v>
      </c>
      <c r="AG17" s="7">
        <v>0</v>
      </c>
      <c r="AH17" s="7">
        <v>0</v>
      </c>
      <c r="AI17" s="7">
        <v>0</v>
      </c>
      <c r="AJ17" s="7">
        <v>0</v>
      </c>
      <c r="AK17" s="7">
        <v>0</v>
      </c>
      <c r="AL17" s="8">
        <f t="shared" si="0"/>
        <v>128.66399999999999</v>
      </c>
      <c r="AM17" s="7">
        <f t="shared" si="1"/>
        <v>128663.99999999999</v>
      </c>
    </row>
    <row r="18" spans="1:40" x14ac:dyDescent="0.2">
      <c r="A18" s="6" t="s">
        <v>101</v>
      </c>
      <c r="B18" s="7">
        <v>0</v>
      </c>
      <c r="C18" s="7">
        <v>0</v>
      </c>
      <c r="D18" s="7">
        <v>44.231650000000002</v>
      </c>
      <c r="E18" s="7">
        <v>35.405189999999997</v>
      </c>
      <c r="F18" s="7">
        <v>17.62227</v>
      </c>
      <c r="G18" s="7">
        <v>3.2257600000000002</v>
      </c>
      <c r="H18" s="7">
        <v>10.664899999999999</v>
      </c>
      <c r="I18" s="7">
        <v>59.050539999999998</v>
      </c>
      <c r="J18" s="7">
        <v>48.031709999999997</v>
      </c>
      <c r="K18" s="7">
        <v>66.466440000000006</v>
      </c>
      <c r="L18" s="7">
        <v>104.99336</v>
      </c>
      <c r="M18" s="7">
        <v>169.81115</v>
      </c>
      <c r="N18" s="7">
        <v>298.50491</v>
      </c>
      <c r="O18" s="7">
        <v>183.26038</v>
      </c>
      <c r="P18" s="7">
        <v>185.47657000000001</v>
      </c>
      <c r="Q18" s="7">
        <v>359.29915999999997</v>
      </c>
      <c r="R18" s="7">
        <v>963.41943000000003</v>
      </c>
      <c r="S18" s="7">
        <v>939.80507</v>
      </c>
      <c r="T18" s="7">
        <v>1249.8535400000001</v>
      </c>
      <c r="U18" s="7">
        <v>1152.3036999999999</v>
      </c>
      <c r="V18" s="7">
        <v>669.58299999999997</v>
      </c>
      <c r="W18" s="7">
        <v>1670.8130000000001</v>
      </c>
      <c r="X18" s="7">
        <v>1402.289</v>
      </c>
      <c r="Y18" s="7">
        <v>660.30200000000002</v>
      </c>
      <c r="Z18" s="7">
        <v>0</v>
      </c>
      <c r="AA18" s="7">
        <v>0</v>
      </c>
      <c r="AB18" s="7">
        <v>0</v>
      </c>
      <c r="AC18" s="7">
        <v>0</v>
      </c>
      <c r="AD18" s="7">
        <v>0</v>
      </c>
      <c r="AE18" s="7">
        <v>0</v>
      </c>
      <c r="AF18" s="7">
        <v>0</v>
      </c>
      <c r="AG18" s="7">
        <v>0</v>
      </c>
      <c r="AH18" s="7">
        <v>0</v>
      </c>
      <c r="AI18" s="7">
        <v>0</v>
      </c>
      <c r="AJ18" s="7">
        <v>0</v>
      </c>
      <c r="AK18" s="7">
        <v>0</v>
      </c>
      <c r="AL18" s="8">
        <f t="shared" si="0"/>
        <v>4402.9870000000001</v>
      </c>
      <c r="AM18" s="7">
        <f t="shared" si="1"/>
        <v>4402987</v>
      </c>
    </row>
    <row r="19" spans="1:40" x14ac:dyDescent="0.2">
      <c r="A19" s="6" t="s">
        <v>102</v>
      </c>
      <c r="B19" s="7">
        <v>547.32438000000002</v>
      </c>
      <c r="C19" s="7">
        <v>15.9846</v>
      </c>
      <c r="D19" s="7">
        <v>70.772409999999994</v>
      </c>
      <c r="E19" s="7">
        <v>32.099600000000002</v>
      </c>
      <c r="F19" s="7">
        <v>129.99808999999999</v>
      </c>
      <c r="G19" s="7">
        <v>94.832099999999997</v>
      </c>
      <c r="H19" s="7">
        <v>203.00758999999999</v>
      </c>
      <c r="I19" s="7">
        <v>44.924619999999997</v>
      </c>
      <c r="J19" s="7">
        <v>53.203710000000001</v>
      </c>
      <c r="K19" s="7">
        <v>58.782739999999997</v>
      </c>
      <c r="L19" s="7">
        <v>72.463340000000002</v>
      </c>
      <c r="M19" s="7">
        <v>710.25094000000001</v>
      </c>
      <c r="N19" s="7">
        <v>136.01105999999999</v>
      </c>
      <c r="O19" s="7">
        <v>40.637250000000002</v>
      </c>
      <c r="P19" s="7">
        <v>121.62999000000001</v>
      </c>
      <c r="Q19" s="7">
        <v>324.87238000000002</v>
      </c>
      <c r="R19" s="7">
        <v>274.32616999999999</v>
      </c>
      <c r="S19" s="7">
        <v>322.53397999999999</v>
      </c>
      <c r="T19" s="7">
        <v>71.461389999999994</v>
      </c>
      <c r="U19" s="7">
        <v>105.14917</v>
      </c>
      <c r="V19" s="7">
        <v>326.00130000000001</v>
      </c>
      <c r="W19" s="7">
        <v>339.50400000000002</v>
      </c>
      <c r="X19" s="7">
        <v>183</v>
      </c>
      <c r="Y19" s="7">
        <v>150</v>
      </c>
      <c r="Z19" s="7">
        <v>20</v>
      </c>
      <c r="AA19" s="7">
        <v>0</v>
      </c>
      <c r="AB19" s="7">
        <v>0</v>
      </c>
      <c r="AC19" s="7">
        <v>0</v>
      </c>
      <c r="AD19" s="7">
        <v>0</v>
      </c>
      <c r="AE19" s="7">
        <v>0</v>
      </c>
      <c r="AF19" s="7">
        <v>0</v>
      </c>
      <c r="AG19" s="7">
        <v>0</v>
      </c>
      <c r="AH19" s="7">
        <v>0</v>
      </c>
      <c r="AI19" s="7">
        <v>0</v>
      </c>
      <c r="AJ19" s="7">
        <v>0</v>
      </c>
      <c r="AK19" s="7">
        <v>0</v>
      </c>
      <c r="AL19" s="8">
        <f t="shared" si="0"/>
        <v>1018.5053</v>
      </c>
      <c r="AM19" s="7">
        <f t="shared" si="1"/>
        <v>1018505.3</v>
      </c>
    </row>
    <row r="20" spans="1:40" x14ac:dyDescent="0.2">
      <c r="A20" s="6" t="s">
        <v>103</v>
      </c>
      <c r="B20" s="7">
        <v>470.11655999999999</v>
      </c>
      <c r="C20" s="7">
        <v>556.71292000000005</v>
      </c>
      <c r="D20" s="7">
        <v>518.12067000000002</v>
      </c>
      <c r="E20" s="7">
        <v>-105.36275000000001</v>
      </c>
      <c r="F20" s="7">
        <v>451.23649999999998</v>
      </c>
      <c r="G20" s="7">
        <v>293.86653999999999</v>
      </c>
      <c r="H20" s="7">
        <v>389.63162999999997</v>
      </c>
      <c r="I20" s="7">
        <v>361.84710000000001</v>
      </c>
      <c r="J20" s="7">
        <v>417.19882999999999</v>
      </c>
      <c r="K20" s="7">
        <v>362.71791999999999</v>
      </c>
      <c r="L20" s="7">
        <v>176.87295</v>
      </c>
      <c r="M20" s="7">
        <v>192.11850999999999</v>
      </c>
      <c r="N20" s="7">
        <v>300.34649000000002</v>
      </c>
      <c r="O20" s="7">
        <v>341.91144000000003</v>
      </c>
      <c r="P20" s="7">
        <v>554.10834</v>
      </c>
      <c r="Q20" s="7">
        <v>266.72732000000002</v>
      </c>
      <c r="R20" s="7">
        <v>410.98147</v>
      </c>
      <c r="S20" s="7">
        <v>133.90514999999999</v>
      </c>
      <c r="T20" s="7">
        <v>279.34730000000002</v>
      </c>
      <c r="U20" s="7">
        <v>144.85468</v>
      </c>
      <c r="V20" s="7">
        <v>232.32130000000001</v>
      </c>
      <c r="W20" s="7">
        <v>87.302400000000006</v>
      </c>
      <c r="X20" s="7">
        <v>0</v>
      </c>
      <c r="Y20" s="7">
        <v>0</v>
      </c>
      <c r="Z20" s="7">
        <v>0</v>
      </c>
      <c r="AA20" s="7">
        <v>0</v>
      </c>
      <c r="AB20" s="7">
        <v>0</v>
      </c>
      <c r="AC20" s="7">
        <v>0</v>
      </c>
      <c r="AD20" s="7">
        <v>0</v>
      </c>
      <c r="AE20" s="7">
        <v>0</v>
      </c>
      <c r="AF20" s="7">
        <v>0</v>
      </c>
      <c r="AG20" s="7">
        <v>0</v>
      </c>
      <c r="AH20" s="7">
        <v>0</v>
      </c>
      <c r="AI20" s="7">
        <v>0</v>
      </c>
      <c r="AJ20" s="7">
        <v>0</v>
      </c>
      <c r="AK20" s="7">
        <v>0</v>
      </c>
      <c r="AL20" s="8">
        <f t="shared" si="0"/>
        <v>319.62369999999999</v>
      </c>
      <c r="AM20" s="7">
        <f t="shared" si="1"/>
        <v>319623.7</v>
      </c>
      <c r="AN20" s="7">
        <f>AM20+AM30</f>
        <v>332941.35600000003</v>
      </c>
    </row>
    <row r="21" spans="1:40" x14ac:dyDescent="0.2">
      <c r="A21" s="6" t="s">
        <v>104</v>
      </c>
      <c r="B21" s="7">
        <v>0</v>
      </c>
      <c r="C21" s="7">
        <v>0</v>
      </c>
      <c r="D21" s="7">
        <v>19.78885</v>
      </c>
      <c r="E21" s="7">
        <v>33.871969999999997</v>
      </c>
      <c r="F21" s="7">
        <v>122.57151</v>
      </c>
      <c r="G21" s="7">
        <v>23.473479999999999</v>
      </c>
      <c r="H21" s="7">
        <v>239.47738000000001</v>
      </c>
      <c r="I21" s="7">
        <v>97.47242</v>
      </c>
      <c r="J21" s="7">
        <v>222.91175000000001</v>
      </c>
      <c r="K21" s="7">
        <v>271.38927000000001</v>
      </c>
      <c r="L21" s="7">
        <v>279.46672999999998</v>
      </c>
      <c r="M21" s="7">
        <v>388.89100000000002</v>
      </c>
      <c r="N21" s="7">
        <v>170.82492999999999</v>
      </c>
      <c r="O21" s="7">
        <v>305.28955999999999</v>
      </c>
      <c r="P21" s="7">
        <v>125.0442</v>
      </c>
      <c r="Q21" s="7">
        <v>48.865409999999997</v>
      </c>
      <c r="R21" s="7">
        <v>289.86349000000001</v>
      </c>
      <c r="S21" s="7">
        <v>342.95704000000001</v>
      </c>
      <c r="T21" s="7">
        <v>183.83545000000001</v>
      </c>
      <c r="U21" s="7">
        <v>215.44243</v>
      </c>
      <c r="V21" s="7">
        <v>62.163600000000002</v>
      </c>
      <c r="W21" s="7">
        <v>52.5</v>
      </c>
      <c r="X21" s="7">
        <v>51.25</v>
      </c>
      <c r="Y21" s="7">
        <v>66.75</v>
      </c>
      <c r="Z21" s="7">
        <v>52.25</v>
      </c>
      <c r="AA21" s="7">
        <v>52.25</v>
      </c>
      <c r="AB21" s="7">
        <v>66.25</v>
      </c>
      <c r="AC21" s="7">
        <v>51.5</v>
      </c>
      <c r="AD21" s="7">
        <v>52</v>
      </c>
      <c r="AE21" s="7">
        <v>65.5</v>
      </c>
      <c r="AF21" s="7">
        <v>39.5</v>
      </c>
      <c r="AG21" s="7">
        <v>36.5</v>
      </c>
      <c r="AH21" s="7">
        <v>25</v>
      </c>
      <c r="AI21" s="7">
        <v>0</v>
      </c>
      <c r="AJ21" s="7">
        <v>0</v>
      </c>
      <c r="AK21" s="7">
        <v>0</v>
      </c>
      <c r="AL21" s="8">
        <f t="shared" si="0"/>
        <v>673.41359999999997</v>
      </c>
      <c r="AM21" s="7">
        <f t="shared" si="1"/>
        <v>673413.6</v>
      </c>
      <c r="AN21" s="7">
        <f>AM21+AM31</f>
        <v>2693654.3</v>
      </c>
    </row>
    <row r="22" spans="1:40" x14ac:dyDescent="0.2">
      <c r="A22" s="6" t="s">
        <v>105</v>
      </c>
      <c r="B22" s="7">
        <v>0</v>
      </c>
      <c r="C22" s="7">
        <v>0</v>
      </c>
      <c r="D22" s="7">
        <v>0</v>
      </c>
      <c r="E22" s="7">
        <v>0</v>
      </c>
      <c r="F22" s="7">
        <v>0</v>
      </c>
      <c r="G22" s="7">
        <v>0</v>
      </c>
      <c r="H22" s="7">
        <v>0</v>
      </c>
      <c r="I22" s="7">
        <v>0</v>
      </c>
      <c r="J22" s="7">
        <v>0</v>
      </c>
      <c r="K22" s="7">
        <v>0</v>
      </c>
      <c r="L22" s="7">
        <v>0</v>
      </c>
      <c r="M22" s="7">
        <v>0</v>
      </c>
      <c r="N22" s="7">
        <v>0</v>
      </c>
      <c r="O22" s="7">
        <v>0</v>
      </c>
      <c r="P22" s="7">
        <v>0</v>
      </c>
      <c r="Q22" s="7">
        <v>0</v>
      </c>
      <c r="R22" s="7">
        <v>0</v>
      </c>
      <c r="S22" s="7">
        <v>0</v>
      </c>
      <c r="T22" s="7">
        <v>0</v>
      </c>
      <c r="U22" s="7">
        <v>0</v>
      </c>
      <c r="V22" s="7">
        <v>0</v>
      </c>
      <c r="W22" s="7">
        <v>0</v>
      </c>
      <c r="X22" s="7">
        <v>0</v>
      </c>
      <c r="Y22" s="7">
        <v>0</v>
      </c>
      <c r="Z22" s="7">
        <v>5.2</v>
      </c>
      <c r="AA22" s="7">
        <v>5.2</v>
      </c>
      <c r="AB22" s="7">
        <v>5.2</v>
      </c>
      <c r="AC22" s="7">
        <v>5.2</v>
      </c>
      <c r="AD22" s="7">
        <v>819.9</v>
      </c>
      <c r="AE22" s="7">
        <v>819.9</v>
      </c>
      <c r="AF22" s="7">
        <v>819.9</v>
      </c>
      <c r="AG22" s="7">
        <v>819.9</v>
      </c>
      <c r="AH22" s="7">
        <v>819.9</v>
      </c>
      <c r="AI22" s="7">
        <v>819.9</v>
      </c>
      <c r="AJ22" s="7">
        <v>819.9</v>
      </c>
      <c r="AK22" s="7">
        <v>819.9</v>
      </c>
      <c r="AL22" s="8">
        <f t="shared" si="0"/>
        <v>4940.2</v>
      </c>
      <c r="AM22" s="7">
        <f t="shared" si="1"/>
        <v>4940200</v>
      </c>
    </row>
    <row r="23" spans="1:40" x14ac:dyDescent="0.2">
      <c r="A23" s="6" t="s">
        <v>106</v>
      </c>
      <c r="B23" s="7">
        <v>0</v>
      </c>
      <c r="C23" s="7">
        <v>0</v>
      </c>
      <c r="D23" s="7">
        <v>0</v>
      </c>
      <c r="E23" s="7">
        <v>0</v>
      </c>
      <c r="F23" s="7">
        <v>66.169300000000007</v>
      </c>
      <c r="G23" s="7">
        <v>42.14208</v>
      </c>
      <c r="H23" s="7">
        <v>431.12682999999998</v>
      </c>
      <c r="I23" s="7">
        <v>1099.0541800000001</v>
      </c>
      <c r="J23" s="7">
        <v>567.36555999999996</v>
      </c>
      <c r="K23" s="7">
        <v>421.36844000000002</v>
      </c>
      <c r="L23" s="7">
        <v>134.36530999999999</v>
      </c>
      <c r="M23" s="7">
        <v>41.026829999999997</v>
      </c>
      <c r="N23" s="7">
        <v>10.327809999999999</v>
      </c>
      <c r="O23" s="7">
        <v>124.81471000000001</v>
      </c>
      <c r="P23" s="7">
        <v>11.39034</v>
      </c>
      <c r="Q23" s="7">
        <v>4.1447399999999996</v>
      </c>
      <c r="R23" s="7">
        <v>2.50936</v>
      </c>
      <c r="S23" s="7">
        <v>0.45115</v>
      </c>
      <c r="T23" s="7">
        <v>1083.3885499999999</v>
      </c>
      <c r="U23" s="7">
        <v>869.19122000000004</v>
      </c>
      <c r="V23" s="7">
        <v>862.87800000000004</v>
      </c>
      <c r="W23" s="7">
        <v>150</v>
      </c>
      <c r="X23" s="7">
        <v>5</v>
      </c>
      <c r="Y23" s="7">
        <v>5</v>
      </c>
      <c r="Z23" s="7">
        <v>2</v>
      </c>
      <c r="AA23" s="7">
        <v>1</v>
      </c>
      <c r="AB23" s="7">
        <v>1</v>
      </c>
      <c r="AC23" s="7">
        <v>0</v>
      </c>
      <c r="AD23" s="7">
        <v>0</v>
      </c>
      <c r="AE23" s="7">
        <v>0</v>
      </c>
      <c r="AF23" s="7">
        <v>0</v>
      </c>
      <c r="AG23" s="7">
        <v>0</v>
      </c>
      <c r="AH23" s="7">
        <v>0</v>
      </c>
      <c r="AI23" s="7">
        <v>0</v>
      </c>
      <c r="AJ23" s="7">
        <v>0</v>
      </c>
      <c r="AK23" s="7">
        <v>0</v>
      </c>
      <c r="AL23" s="8">
        <f t="shared" si="0"/>
        <v>1026.8780000000002</v>
      </c>
      <c r="AM23" s="7">
        <f t="shared" si="1"/>
        <v>1026878.0000000001</v>
      </c>
    </row>
    <row r="24" spans="1:40" x14ac:dyDescent="0.2">
      <c r="A24" s="6" t="s">
        <v>107</v>
      </c>
      <c r="B24" s="7">
        <v>0</v>
      </c>
      <c r="C24" s="7">
        <v>0</v>
      </c>
      <c r="D24" s="7">
        <v>0</v>
      </c>
      <c r="E24" s="7">
        <v>0</v>
      </c>
      <c r="F24" s="7">
        <v>0</v>
      </c>
      <c r="G24" s="7">
        <v>0</v>
      </c>
      <c r="H24" s="7">
        <v>0</v>
      </c>
      <c r="I24" s="7">
        <v>0</v>
      </c>
      <c r="J24" s="7">
        <v>0</v>
      </c>
      <c r="K24" s="7">
        <v>0</v>
      </c>
      <c r="L24" s="7">
        <v>0</v>
      </c>
      <c r="M24" s="7">
        <v>0</v>
      </c>
      <c r="N24" s="7">
        <v>0</v>
      </c>
      <c r="O24" s="7">
        <v>0</v>
      </c>
      <c r="P24" s="7">
        <v>0</v>
      </c>
      <c r="Q24" s="7">
        <v>0</v>
      </c>
      <c r="R24" s="7">
        <v>0</v>
      </c>
      <c r="S24" s="7">
        <v>0</v>
      </c>
      <c r="T24" s="7">
        <v>0.45343</v>
      </c>
      <c r="U24" s="7">
        <v>0.45912999999999998</v>
      </c>
      <c r="V24" s="7">
        <v>0</v>
      </c>
      <c r="W24" s="7">
        <v>0</v>
      </c>
      <c r="X24" s="7">
        <v>0</v>
      </c>
      <c r="Y24" s="7">
        <v>0</v>
      </c>
      <c r="Z24" s="7">
        <v>0</v>
      </c>
      <c r="AA24" s="7">
        <v>0</v>
      </c>
      <c r="AB24" s="7">
        <v>10</v>
      </c>
      <c r="AC24" s="7">
        <v>250</v>
      </c>
      <c r="AD24" s="7">
        <v>500</v>
      </c>
      <c r="AE24" s="7">
        <v>500</v>
      </c>
      <c r="AF24" s="7">
        <v>500</v>
      </c>
      <c r="AG24" s="7">
        <v>500</v>
      </c>
      <c r="AH24" s="7">
        <v>500</v>
      </c>
      <c r="AI24" s="7">
        <v>50</v>
      </c>
      <c r="AJ24" s="7">
        <v>50</v>
      </c>
      <c r="AK24" s="7">
        <v>10</v>
      </c>
      <c r="AL24" s="8">
        <f t="shared" si="0"/>
        <v>2810</v>
      </c>
      <c r="AM24" s="7">
        <f t="shared" si="1"/>
        <v>2810000</v>
      </c>
      <c r="AN24" s="7">
        <f>AM37+AM21</f>
        <v>20434213.600000001</v>
      </c>
    </row>
    <row r="25" spans="1:40" x14ac:dyDescent="0.2">
      <c r="A25" s="6" t="s">
        <v>108</v>
      </c>
      <c r="B25" s="7">
        <v>0</v>
      </c>
      <c r="C25" s="7">
        <v>0</v>
      </c>
      <c r="D25" s="7">
        <v>0</v>
      </c>
      <c r="E25" s="7">
        <v>0</v>
      </c>
      <c r="F25" s="7">
        <v>0</v>
      </c>
      <c r="G25" s="7">
        <v>0</v>
      </c>
      <c r="H25" s="7">
        <v>0</v>
      </c>
      <c r="I25" s="7">
        <v>0</v>
      </c>
      <c r="J25" s="7">
        <v>0</v>
      </c>
      <c r="K25" s="7">
        <v>0</v>
      </c>
      <c r="L25" s="7">
        <v>0</v>
      </c>
      <c r="M25" s="7">
        <v>0</v>
      </c>
      <c r="N25" s="7">
        <v>16.035900000000002</v>
      </c>
      <c r="O25" s="7">
        <v>11.67367</v>
      </c>
      <c r="P25" s="7">
        <v>39.214260000000003</v>
      </c>
      <c r="Q25" s="7">
        <v>11.19173</v>
      </c>
      <c r="R25" s="7">
        <v>15.3963</v>
      </c>
      <c r="S25" s="7">
        <v>19.855090000000001</v>
      </c>
      <c r="T25" s="7">
        <v>27.281289999999998</v>
      </c>
      <c r="U25" s="7">
        <v>16.417870000000001</v>
      </c>
      <c r="V25" s="7">
        <v>6.0570000000000004</v>
      </c>
      <c r="W25" s="7">
        <v>400</v>
      </c>
      <c r="X25" s="7">
        <v>500</v>
      </c>
      <c r="Y25" s="7">
        <v>400</v>
      </c>
      <c r="Z25" s="7">
        <v>200</v>
      </c>
      <c r="AA25" s="7">
        <v>50</v>
      </c>
      <c r="AB25" s="7">
        <v>0</v>
      </c>
      <c r="AC25" s="7">
        <v>0</v>
      </c>
      <c r="AD25" s="7">
        <v>0</v>
      </c>
      <c r="AE25" s="7">
        <v>0</v>
      </c>
      <c r="AF25" s="7">
        <v>0</v>
      </c>
      <c r="AG25" s="7">
        <v>0</v>
      </c>
      <c r="AH25" s="7">
        <v>0</v>
      </c>
      <c r="AI25" s="7">
        <v>0</v>
      </c>
      <c r="AJ25" s="7">
        <v>0</v>
      </c>
      <c r="AK25" s="7">
        <v>0</v>
      </c>
      <c r="AL25" s="8">
        <f t="shared" si="0"/>
        <v>1556.057</v>
      </c>
      <c r="AM25" s="7">
        <f t="shared" si="1"/>
        <v>1556057</v>
      </c>
    </row>
    <row r="26" spans="1:40" x14ac:dyDescent="0.2">
      <c r="A26" s="6" t="s">
        <v>109</v>
      </c>
      <c r="B26" s="7">
        <v>0</v>
      </c>
      <c r="C26" s="7">
        <v>0</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8">
        <f t="shared" si="0"/>
        <v>0</v>
      </c>
      <c r="AM26" s="7">
        <f t="shared" si="1"/>
        <v>0</v>
      </c>
    </row>
    <row r="27" spans="1:40" x14ac:dyDescent="0.2">
      <c r="A27" s="6" t="s">
        <v>110</v>
      </c>
      <c r="B27" s="7">
        <v>0</v>
      </c>
      <c r="C27" s="7">
        <v>0</v>
      </c>
      <c r="D27" s="7">
        <v>0</v>
      </c>
      <c r="E27" s="7">
        <v>0</v>
      </c>
      <c r="F27" s="7">
        <v>0</v>
      </c>
      <c r="G27" s="7">
        <v>0</v>
      </c>
      <c r="H27" s="7">
        <v>0</v>
      </c>
      <c r="I27" s="7">
        <v>0</v>
      </c>
      <c r="J27" s="7">
        <v>0</v>
      </c>
      <c r="K27" s="7">
        <v>0</v>
      </c>
      <c r="L27" s="7">
        <v>0</v>
      </c>
      <c r="M27" s="7">
        <v>0</v>
      </c>
      <c r="N27" s="7">
        <v>0</v>
      </c>
      <c r="O27" s="7">
        <v>0</v>
      </c>
      <c r="P27" s="7">
        <v>159.66123999999999</v>
      </c>
      <c r="Q27" s="7">
        <v>273.14224999999999</v>
      </c>
      <c r="R27" s="7">
        <v>425.02895999999998</v>
      </c>
      <c r="S27" s="7">
        <v>466.35205000000002</v>
      </c>
      <c r="T27" s="7">
        <v>178.28308000000001</v>
      </c>
      <c r="U27" s="7">
        <v>136.75384</v>
      </c>
      <c r="V27" s="7">
        <v>27.248200000000001</v>
      </c>
      <c r="W27" s="7">
        <v>48.65</v>
      </c>
      <c r="X27" s="7">
        <v>48.65</v>
      </c>
      <c r="Y27" s="7">
        <v>48.65</v>
      </c>
      <c r="Z27" s="7">
        <v>0</v>
      </c>
      <c r="AA27" s="7">
        <v>0</v>
      </c>
      <c r="AB27" s="7">
        <v>0</v>
      </c>
      <c r="AC27" s="7">
        <v>0</v>
      </c>
      <c r="AD27" s="7">
        <v>0</v>
      </c>
      <c r="AE27" s="7">
        <v>0</v>
      </c>
      <c r="AF27" s="7">
        <v>0</v>
      </c>
      <c r="AG27" s="7">
        <v>0</v>
      </c>
      <c r="AH27" s="7">
        <v>0</v>
      </c>
      <c r="AI27" s="7">
        <v>0</v>
      </c>
      <c r="AJ27" s="7">
        <v>0</v>
      </c>
      <c r="AK27" s="7">
        <v>0</v>
      </c>
      <c r="AL27" s="8">
        <f t="shared" si="0"/>
        <v>173.19820000000001</v>
      </c>
      <c r="AM27" s="7">
        <f t="shared" si="1"/>
        <v>173198.2</v>
      </c>
    </row>
    <row r="28" spans="1:40" x14ac:dyDescent="0.2">
      <c r="A28" s="6" t="s">
        <v>111</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140.15876</v>
      </c>
      <c r="U28" s="7">
        <v>15.492789999999999</v>
      </c>
      <c r="V28" s="7">
        <v>153.11442</v>
      </c>
      <c r="W28" s="7">
        <v>59.078000000000003</v>
      </c>
      <c r="X28" s="7">
        <v>59.078000000000003</v>
      </c>
      <c r="Y28" s="7">
        <v>59.078000000000003</v>
      </c>
      <c r="Z28" s="7">
        <v>406.149</v>
      </c>
      <c r="AA28" s="7">
        <v>265.03199999999998</v>
      </c>
      <c r="AB28" s="7">
        <v>141.11699999999999</v>
      </c>
      <c r="AC28" s="7">
        <v>47.039000000000001</v>
      </c>
      <c r="AD28" s="7">
        <v>0</v>
      </c>
      <c r="AE28" s="7">
        <v>0</v>
      </c>
      <c r="AF28" s="7">
        <v>0</v>
      </c>
      <c r="AG28" s="7">
        <v>0</v>
      </c>
      <c r="AH28" s="7">
        <v>0</v>
      </c>
      <c r="AI28" s="7">
        <v>0</v>
      </c>
      <c r="AJ28" s="7">
        <v>0</v>
      </c>
      <c r="AK28" s="7">
        <v>0</v>
      </c>
      <c r="AL28" s="8">
        <f t="shared" si="0"/>
        <v>1189.68542</v>
      </c>
      <c r="AM28" s="7">
        <f t="shared" si="1"/>
        <v>1189685.42</v>
      </c>
    </row>
    <row r="29" spans="1:40" x14ac:dyDescent="0.2">
      <c r="A29" s="6" t="s">
        <v>112</v>
      </c>
      <c r="B29" s="7">
        <v>0</v>
      </c>
      <c r="C29" s="7">
        <v>0</v>
      </c>
      <c r="D29" s="7">
        <v>0</v>
      </c>
      <c r="E29" s="7">
        <v>0</v>
      </c>
      <c r="F29" s="7">
        <v>0</v>
      </c>
      <c r="G29" s="7">
        <v>0</v>
      </c>
      <c r="H29" s="7">
        <v>0</v>
      </c>
      <c r="I29" s="7">
        <v>0</v>
      </c>
      <c r="J29" s="7">
        <v>0</v>
      </c>
      <c r="K29" s="7">
        <v>0</v>
      </c>
      <c r="L29" s="7">
        <v>0</v>
      </c>
      <c r="M29" s="7">
        <v>0</v>
      </c>
      <c r="N29" s="7">
        <v>17.93852</v>
      </c>
      <c r="O29" s="7">
        <v>14.61491</v>
      </c>
      <c r="P29" s="7">
        <v>37.249090000000002</v>
      </c>
      <c r="Q29" s="7">
        <v>43.17286</v>
      </c>
      <c r="R29" s="7">
        <v>210.25942000000001</v>
      </c>
      <c r="S29" s="7">
        <v>57.952060000000003</v>
      </c>
      <c r="T29" s="7">
        <v>180.50029000000001</v>
      </c>
      <c r="U29" s="7">
        <v>94.44023</v>
      </c>
      <c r="V29" s="7">
        <v>192.89819</v>
      </c>
      <c r="W29" s="7">
        <v>289.67200000000003</v>
      </c>
      <c r="X29" s="7">
        <v>248.827</v>
      </c>
      <c r="Y29" s="7">
        <v>129.66499999999999</v>
      </c>
      <c r="Z29" s="7">
        <v>0</v>
      </c>
      <c r="AA29" s="7">
        <v>0</v>
      </c>
      <c r="AB29" s="7">
        <v>0</v>
      </c>
      <c r="AC29" s="7">
        <v>0</v>
      </c>
      <c r="AD29" s="7">
        <v>0</v>
      </c>
      <c r="AE29" s="7">
        <v>0</v>
      </c>
      <c r="AF29" s="7">
        <v>0</v>
      </c>
      <c r="AG29" s="7">
        <v>0</v>
      </c>
      <c r="AH29" s="7">
        <v>0</v>
      </c>
      <c r="AI29" s="7">
        <v>0</v>
      </c>
      <c r="AJ29" s="7">
        <v>0</v>
      </c>
      <c r="AK29" s="7">
        <v>0</v>
      </c>
      <c r="AL29" s="8">
        <f t="shared" si="0"/>
        <v>861.06218999999999</v>
      </c>
      <c r="AM29" s="7">
        <f t="shared" si="1"/>
        <v>861062.19</v>
      </c>
    </row>
    <row r="30" spans="1:40" x14ac:dyDescent="0.2">
      <c r="A30" s="6" t="s">
        <v>113</v>
      </c>
      <c r="B30" s="7">
        <v>0</v>
      </c>
      <c r="C30" s="7">
        <v>0</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9.6800560000000004</v>
      </c>
      <c r="W30" s="7">
        <v>3.6375999999999999</v>
      </c>
      <c r="X30" s="7">
        <v>0</v>
      </c>
      <c r="Y30" s="7">
        <v>0</v>
      </c>
      <c r="Z30" s="7">
        <v>0</v>
      </c>
      <c r="AA30" s="7">
        <v>0</v>
      </c>
      <c r="AB30" s="7">
        <v>0</v>
      </c>
      <c r="AC30" s="7">
        <v>0</v>
      </c>
      <c r="AD30" s="7">
        <v>0</v>
      </c>
      <c r="AE30" s="7">
        <v>0</v>
      </c>
      <c r="AF30" s="7">
        <v>0</v>
      </c>
      <c r="AG30" s="7">
        <v>0</v>
      </c>
      <c r="AH30" s="7">
        <v>0</v>
      </c>
      <c r="AI30" s="7">
        <v>0</v>
      </c>
      <c r="AJ30" s="7">
        <v>0</v>
      </c>
      <c r="AK30" s="7">
        <v>0</v>
      </c>
      <c r="AL30" s="8">
        <f t="shared" si="0"/>
        <v>13.317655999999999</v>
      </c>
      <c r="AM30" s="7">
        <f t="shared" si="1"/>
        <v>13317.655999999999</v>
      </c>
    </row>
    <row r="31" spans="1:40" x14ac:dyDescent="0.2">
      <c r="A31" s="6" t="s">
        <v>114</v>
      </c>
      <c r="B31" s="7">
        <v>0</v>
      </c>
      <c r="C31" s="7">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186.4907</v>
      </c>
      <c r="W31" s="7">
        <v>157.5</v>
      </c>
      <c r="X31" s="7">
        <v>153.75</v>
      </c>
      <c r="Y31" s="7">
        <v>200.25</v>
      </c>
      <c r="Z31" s="7">
        <v>156.75</v>
      </c>
      <c r="AA31" s="7">
        <v>156.75</v>
      </c>
      <c r="AB31" s="7">
        <v>198.75</v>
      </c>
      <c r="AC31" s="7">
        <v>154.5</v>
      </c>
      <c r="AD31" s="7">
        <v>156</v>
      </c>
      <c r="AE31" s="7">
        <v>196.5</v>
      </c>
      <c r="AF31" s="7">
        <v>118.5</v>
      </c>
      <c r="AG31" s="7">
        <v>109.5</v>
      </c>
      <c r="AH31" s="7">
        <v>75</v>
      </c>
      <c r="AI31" s="7">
        <v>0</v>
      </c>
      <c r="AJ31" s="7">
        <v>0</v>
      </c>
      <c r="AK31" s="7">
        <v>0</v>
      </c>
      <c r="AL31" s="8">
        <f t="shared" si="0"/>
        <v>2020.2407000000001</v>
      </c>
      <c r="AM31" s="7">
        <f t="shared" si="1"/>
        <v>2020240.7</v>
      </c>
    </row>
    <row r="32" spans="1:40" x14ac:dyDescent="0.2">
      <c r="A32" s="6" t="s">
        <v>115</v>
      </c>
      <c r="B32" s="7">
        <v>0</v>
      </c>
      <c r="C32" s="7">
        <v>0</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5.375</v>
      </c>
      <c r="W32" s="7">
        <v>25</v>
      </c>
      <c r="X32" s="7">
        <v>5</v>
      </c>
      <c r="Y32" s="7">
        <v>5</v>
      </c>
      <c r="Z32" s="7">
        <v>25</v>
      </c>
      <c r="AA32" s="7">
        <v>25</v>
      </c>
      <c r="AB32" s="7">
        <v>30</v>
      </c>
      <c r="AC32" s="7">
        <v>40</v>
      </c>
      <c r="AD32" s="7">
        <v>40</v>
      </c>
      <c r="AE32" s="7">
        <v>100</v>
      </c>
      <c r="AF32" s="7">
        <v>300</v>
      </c>
      <c r="AG32" s="7">
        <v>300</v>
      </c>
      <c r="AH32" s="7">
        <v>300</v>
      </c>
      <c r="AI32" s="7">
        <v>300</v>
      </c>
      <c r="AJ32" s="7">
        <v>0</v>
      </c>
      <c r="AK32" s="7">
        <v>0</v>
      </c>
      <c r="AL32" s="8">
        <f t="shared" si="0"/>
        <v>1500.375</v>
      </c>
      <c r="AM32" s="7">
        <f t="shared" si="1"/>
        <v>1500375</v>
      </c>
    </row>
    <row r="33" spans="1:39" x14ac:dyDescent="0.2">
      <c r="A33" s="6" t="s">
        <v>116</v>
      </c>
      <c r="B33" s="7">
        <v>0</v>
      </c>
      <c r="C33" s="7">
        <v>0</v>
      </c>
      <c r="D33" s="7">
        <v>0</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2.5</v>
      </c>
      <c r="Y33" s="7">
        <v>2.5</v>
      </c>
      <c r="Z33" s="7">
        <v>2.5</v>
      </c>
      <c r="AA33" s="7">
        <v>2.5</v>
      </c>
      <c r="AB33" s="7">
        <v>2.5</v>
      </c>
      <c r="AC33" s="7">
        <v>2.5</v>
      </c>
      <c r="AD33" s="7">
        <v>25</v>
      </c>
      <c r="AE33" s="7">
        <v>125</v>
      </c>
      <c r="AF33" s="7">
        <v>350</v>
      </c>
      <c r="AG33" s="7">
        <v>300</v>
      </c>
      <c r="AH33" s="7">
        <v>300</v>
      </c>
      <c r="AI33" s="7">
        <v>50</v>
      </c>
      <c r="AJ33" s="7">
        <v>25</v>
      </c>
      <c r="AK33" s="7">
        <v>2.5</v>
      </c>
      <c r="AL33" s="8">
        <f t="shared" si="0"/>
        <v>1165</v>
      </c>
      <c r="AM33" s="7">
        <f t="shared" si="1"/>
        <v>1165000</v>
      </c>
    </row>
    <row r="34" spans="1:39" x14ac:dyDescent="0.2">
      <c r="A34" s="6" t="s">
        <v>117</v>
      </c>
      <c r="B34" s="7">
        <v>0</v>
      </c>
      <c r="C34" s="7">
        <v>0</v>
      </c>
      <c r="D34" s="7">
        <v>0</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1</v>
      </c>
      <c r="Y34" s="7">
        <v>1</v>
      </c>
      <c r="Z34" s="7">
        <v>2.5</v>
      </c>
      <c r="AA34" s="7">
        <v>25</v>
      </c>
      <c r="AB34" s="7">
        <v>200</v>
      </c>
      <c r="AC34" s="7">
        <v>50</v>
      </c>
      <c r="AD34" s="7">
        <v>50</v>
      </c>
      <c r="AE34" s="7">
        <v>250</v>
      </c>
      <c r="AF34" s="7">
        <v>250</v>
      </c>
      <c r="AG34" s="7">
        <v>250</v>
      </c>
      <c r="AH34" s="7">
        <v>150</v>
      </c>
      <c r="AI34" s="7">
        <v>100</v>
      </c>
      <c r="AJ34" s="7">
        <v>140</v>
      </c>
      <c r="AK34" s="7">
        <v>5</v>
      </c>
      <c r="AL34" s="8">
        <f t="shared" si="0"/>
        <v>1329.5</v>
      </c>
      <c r="AM34" s="7">
        <f t="shared" si="1"/>
        <v>1329500</v>
      </c>
    </row>
    <row r="35" spans="1:39" x14ac:dyDescent="0.2">
      <c r="A35" s="6" t="s">
        <v>118</v>
      </c>
      <c r="B35" s="7">
        <v>0</v>
      </c>
      <c r="C35" s="7">
        <v>0</v>
      </c>
      <c r="D35" s="7">
        <v>0</v>
      </c>
      <c r="E35" s="7">
        <v>0</v>
      </c>
      <c r="F35" s="7">
        <v>0</v>
      </c>
      <c r="G35" s="7">
        <v>0</v>
      </c>
      <c r="H35" s="7">
        <v>0</v>
      </c>
      <c r="I35" s="7">
        <v>0</v>
      </c>
      <c r="J35" s="7">
        <v>0</v>
      </c>
      <c r="K35" s="7">
        <v>0</v>
      </c>
      <c r="L35" s="7">
        <v>0</v>
      </c>
      <c r="M35" s="7">
        <v>0</v>
      </c>
      <c r="N35" s="7">
        <v>0</v>
      </c>
      <c r="O35" s="7">
        <v>0</v>
      </c>
      <c r="P35" s="7">
        <v>0</v>
      </c>
      <c r="Q35" s="7">
        <v>0</v>
      </c>
      <c r="R35" s="7">
        <v>0</v>
      </c>
      <c r="S35" s="7">
        <v>0</v>
      </c>
      <c r="T35" s="7">
        <v>0</v>
      </c>
      <c r="U35" s="7">
        <v>0</v>
      </c>
      <c r="V35" s="7">
        <v>93.89</v>
      </c>
      <c r="W35" s="7">
        <v>450</v>
      </c>
      <c r="X35" s="7">
        <v>500</v>
      </c>
      <c r="Y35" s="7">
        <v>500</v>
      </c>
      <c r="Z35" s="7">
        <v>500</v>
      </c>
      <c r="AA35" s="7">
        <v>0</v>
      </c>
      <c r="AB35" s="7">
        <v>0</v>
      </c>
      <c r="AC35" s="7">
        <v>0</v>
      </c>
      <c r="AD35" s="7">
        <v>0</v>
      </c>
      <c r="AE35" s="7">
        <v>0</v>
      </c>
      <c r="AF35" s="7">
        <v>0</v>
      </c>
      <c r="AG35" s="7">
        <v>0</v>
      </c>
      <c r="AH35" s="7">
        <v>0</v>
      </c>
      <c r="AI35" s="7">
        <v>0</v>
      </c>
      <c r="AJ35" s="7">
        <v>0</v>
      </c>
      <c r="AK35" s="7">
        <v>0</v>
      </c>
      <c r="AL35" s="8">
        <f t="shared" si="0"/>
        <v>2043.8899999999999</v>
      </c>
      <c r="AM35" s="7">
        <f t="shared" si="1"/>
        <v>2043889.9999999998</v>
      </c>
    </row>
    <row r="36" spans="1:39" x14ac:dyDescent="0.2">
      <c r="A36" s="6" t="s">
        <v>119</v>
      </c>
      <c r="B36" s="7">
        <v>0</v>
      </c>
      <c r="C36" s="7">
        <v>0</v>
      </c>
      <c r="D36" s="7">
        <v>0</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70</v>
      </c>
      <c r="Z36" s="7">
        <v>0</v>
      </c>
      <c r="AA36" s="7">
        <v>0</v>
      </c>
      <c r="AB36" s="7">
        <v>0</v>
      </c>
      <c r="AC36" s="7">
        <v>0</v>
      </c>
      <c r="AD36" s="7">
        <v>0</v>
      </c>
      <c r="AE36" s="7">
        <v>0</v>
      </c>
      <c r="AF36" s="7">
        <v>0</v>
      </c>
      <c r="AG36" s="7">
        <v>0</v>
      </c>
      <c r="AH36" s="7">
        <v>0</v>
      </c>
      <c r="AI36" s="7">
        <v>0</v>
      </c>
      <c r="AJ36" s="7">
        <v>0</v>
      </c>
      <c r="AK36" s="7">
        <v>0</v>
      </c>
      <c r="AL36" s="8">
        <f t="shared" si="0"/>
        <v>70</v>
      </c>
      <c r="AM36" s="7">
        <f t="shared" si="1"/>
        <v>70000</v>
      </c>
    </row>
    <row r="37" spans="1:39" x14ac:dyDescent="0.2">
      <c r="A37" s="6" t="s">
        <v>120</v>
      </c>
      <c r="B37" s="7">
        <v>0</v>
      </c>
      <c r="C37" s="7">
        <v>0</v>
      </c>
      <c r="D37" s="7">
        <v>0</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20.8</v>
      </c>
      <c r="AA37" s="7">
        <v>20.8</v>
      </c>
      <c r="AB37" s="7">
        <v>20.8</v>
      </c>
      <c r="AC37" s="7">
        <v>20.8</v>
      </c>
      <c r="AD37" s="7">
        <v>3279.6</v>
      </c>
      <c r="AE37" s="7">
        <v>3279.6</v>
      </c>
      <c r="AF37" s="7">
        <v>3279.6</v>
      </c>
      <c r="AG37" s="7">
        <v>3279.6</v>
      </c>
      <c r="AH37" s="7">
        <v>3279.6</v>
      </c>
      <c r="AI37" s="7">
        <v>3279.6</v>
      </c>
      <c r="AJ37" s="7">
        <v>3279.6</v>
      </c>
      <c r="AK37" s="7">
        <v>3279.6</v>
      </c>
      <c r="AL37" s="8">
        <f t="shared" si="0"/>
        <v>19760.8</v>
      </c>
      <c r="AM37" s="7">
        <f t="shared" si="1"/>
        <v>19760800</v>
      </c>
    </row>
    <row r="38" spans="1:39" x14ac:dyDescent="0.2">
      <c r="AL38" s="8">
        <f t="shared" si="0"/>
        <v>0</v>
      </c>
      <c r="AM38" s="7">
        <f t="shared" si="1"/>
        <v>0</v>
      </c>
    </row>
    <row r="39" spans="1:39" x14ac:dyDescent="0.2">
      <c r="A39" s="6" t="s">
        <v>121</v>
      </c>
      <c r="AL39" s="8">
        <f t="shared" si="0"/>
        <v>0</v>
      </c>
      <c r="AM39" s="7">
        <f t="shared" si="1"/>
        <v>0</v>
      </c>
    </row>
    <row r="40" spans="1:39" x14ac:dyDescent="0.2">
      <c r="A40" s="6" t="s">
        <v>89</v>
      </c>
      <c r="B40" s="7">
        <v>2.1001099999999999</v>
      </c>
      <c r="C40" s="7">
        <v>23.490490000000001</v>
      </c>
      <c r="D40" s="7">
        <v>4.5170300000000001</v>
      </c>
      <c r="E40" s="7">
        <v>1.96495</v>
      </c>
      <c r="F40" s="7">
        <v>2.3069199999999999</v>
      </c>
      <c r="G40" s="7">
        <v>1.7484299999999999</v>
      </c>
      <c r="H40" s="7">
        <v>2.6945399999999999</v>
      </c>
      <c r="I40" s="7">
        <v>1.5562100000000001</v>
      </c>
      <c r="J40" s="7">
        <v>1.8214999999999999</v>
      </c>
      <c r="K40" s="7">
        <v>1.7132799999999999</v>
      </c>
      <c r="L40" s="7">
        <v>1.43835</v>
      </c>
      <c r="M40" s="7">
        <v>2.3284099999999999</v>
      </c>
      <c r="N40" s="7">
        <v>0.98877999999999999</v>
      </c>
      <c r="O40" s="7">
        <v>1.2675399999999999</v>
      </c>
      <c r="P40" s="7">
        <v>5.23102</v>
      </c>
      <c r="Q40" s="7">
        <v>8.6902500000000007</v>
      </c>
      <c r="R40" s="7">
        <v>9.9562000000000008</v>
      </c>
      <c r="S40" s="7">
        <v>0.88158000000000003</v>
      </c>
      <c r="T40" s="7">
        <v>22.201309999999999</v>
      </c>
      <c r="U40" s="7">
        <v>4.8308200000000001</v>
      </c>
      <c r="V40" s="7">
        <v>6.71</v>
      </c>
      <c r="W40" s="7">
        <v>2E-3</v>
      </c>
      <c r="X40" s="7">
        <v>170</v>
      </c>
      <c r="Y40" s="7">
        <v>100</v>
      </c>
      <c r="Z40" s="7">
        <v>0</v>
      </c>
      <c r="AA40" s="7">
        <v>0</v>
      </c>
      <c r="AB40" s="7">
        <v>0</v>
      </c>
      <c r="AC40" s="7">
        <v>0</v>
      </c>
      <c r="AD40" s="7">
        <v>0</v>
      </c>
      <c r="AE40" s="7">
        <v>0</v>
      </c>
      <c r="AF40" s="7">
        <v>0</v>
      </c>
      <c r="AG40" s="7">
        <v>0</v>
      </c>
      <c r="AH40" s="7">
        <v>0</v>
      </c>
      <c r="AI40" s="7">
        <v>0</v>
      </c>
      <c r="AJ40" s="7">
        <v>0</v>
      </c>
      <c r="AK40" s="7">
        <v>0</v>
      </c>
      <c r="AL40" s="8">
        <f t="shared" si="0"/>
        <v>276.71199999999999</v>
      </c>
      <c r="AM40" s="7">
        <f t="shared" si="1"/>
        <v>276712</v>
      </c>
    </row>
    <row r="41" spans="1:39" x14ac:dyDescent="0.2">
      <c r="A41" s="6" t="s">
        <v>90</v>
      </c>
      <c r="B41" s="7">
        <v>51.923209999999997</v>
      </c>
      <c r="C41" s="7">
        <v>84.447590000000005</v>
      </c>
      <c r="D41" s="7">
        <v>55.056159999999998</v>
      </c>
      <c r="E41" s="7">
        <v>40.57732</v>
      </c>
      <c r="F41" s="7">
        <v>26.113990000000001</v>
      </c>
      <c r="G41" s="7">
        <v>5.3002599999999997</v>
      </c>
      <c r="H41" s="7">
        <v>85.539569999999998</v>
      </c>
      <c r="I41" s="7">
        <v>7.7847600000000003</v>
      </c>
      <c r="J41" s="7">
        <v>3.2082000000000002</v>
      </c>
      <c r="K41" s="7">
        <v>3.34226</v>
      </c>
      <c r="L41" s="7">
        <v>0</v>
      </c>
      <c r="M41" s="7">
        <v>13.06353</v>
      </c>
      <c r="N41" s="7">
        <v>16.0976</v>
      </c>
      <c r="O41" s="7">
        <v>0</v>
      </c>
      <c r="P41" s="7">
        <v>0</v>
      </c>
      <c r="Q41" s="7">
        <v>0</v>
      </c>
      <c r="R41" s="7">
        <v>0</v>
      </c>
      <c r="S41" s="7">
        <v>0</v>
      </c>
      <c r="T41" s="7">
        <v>0</v>
      </c>
      <c r="U41" s="7">
        <v>0</v>
      </c>
      <c r="V41" s="7">
        <v>8.5000000000000006E-2</v>
      </c>
      <c r="W41" s="7">
        <v>1.5</v>
      </c>
      <c r="X41" s="7">
        <v>1.5</v>
      </c>
      <c r="Y41" s="7">
        <v>1.5</v>
      </c>
      <c r="Z41" s="7">
        <v>2.5</v>
      </c>
      <c r="AA41" s="7">
        <v>2.5</v>
      </c>
      <c r="AB41" s="7">
        <v>2.5</v>
      </c>
      <c r="AC41" s="7">
        <v>2.5</v>
      </c>
      <c r="AD41" s="7">
        <v>2.5</v>
      </c>
      <c r="AE41" s="7">
        <v>45</v>
      </c>
      <c r="AF41" s="7">
        <v>30</v>
      </c>
      <c r="AG41" s="7">
        <v>30</v>
      </c>
      <c r="AH41" s="7">
        <v>0</v>
      </c>
      <c r="AI41" s="7">
        <v>0</v>
      </c>
      <c r="AJ41" s="7">
        <v>0</v>
      </c>
      <c r="AK41" s="7">
        <v>0</v>
      </c>
      <c r="AL41" s="8">
        <f t="shared" si="0"/>
        <v>122.08500000000001</v>
      </c>
      <c r="AM41" s="7">
        <f t="shared" si="1"/>
        <v>122085.00000000001</v>
      </c>
    </row>
    <row r="42" spans="1:39" x14ac:dyDescent="0.2">
      <c r="A42" s="6" t="s">
        <v>91</v>
      </c>
      <c r="B42" s="7">
        <v>0</v>
      </c>
      <c r="C42" s="7">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70</v>
      </c>
      <c r="Z42" s="7">
        <v>0</v>
      </c>
      <c r="AA42" s="7">
        <v>0</v>
      </c>
      <c r="AB42" s="7">
        <v>0</v>
      </c>
      <c r="AC42" s="7">
        <v>0</v>
      </c>
      <c r="AD42" s="7">
        <v>0</v>
      </c>
      <c r="AE42" s="7">
        <v>0</v>
      </c>
      <c r="AF42" s="7">
        <v>0</v>
      </c>
      <c r="AG42" s="7">
        <v>0</v>
      </c>
      <c r="AH42" s="7">
        <v>0</v>
      </c>
      <c r="AI42" s="7">
        <v>0</v>
      </c>
      <c r="AJ42" s="7">
        <v>0</v>
      </c>
      <c r="AK42" s="7">
        <v>0</v>
      </c>
      <c r="AL42" s="8">
        <f t="shared" si="0"/>
        <v>70</v>
      </c>
      <c r="AM42" s="7">
        <f t="shared" si="1"/>
        <v>70000</v>
      </c>
    </row>
    <row r="43" spans="1:39" x14ac:dyDescent="0.2">
      <c r="A43" s="6" t="s">
        <v>92</v>
      </c>
      <c r="B43" s="7">
        <v>0</v>
      </c>
      <c r="C43" s="7">
        <v>0</v>
      </c>
      <c r="D43" s="7">
        <v>0</v>
      </c>
      <c r="E43" s="7">
        <v>0</v>
      </c>
      <c r="F43" s="7">
        <v>0</v>
      </c>
      <c r="G43" s="7">
        <v>0</v>
      </c>
      <c r="H43" s="7">
        <v>0</v>
      </c>
      <c r="I43" s="7">
        <v>0</v>
      </c>
      <c r="J43" s="7">
        <v>0</v>
      </c>
      <c r="K43" s="7">
        <v>0</v>
      </c>
      <c r="L43" s="7">
        <v>0.63119999999999998</v>
      </c>
      <c r="M43" s="7">
        <v>3.9398900000000001</v>
      </c>
      <c r="N43" s="7">
        <v>10.637840000000001</v>
      </c>
      <c r="O43" s="7">
        <v>0.61707000000000001</v>
      </c>
      <c r="P43" s="7">
        <v>0.70111000000000001</v>
      </c>
      <c r="Q43" s="7">
        <v>6.7638199999999999</v>
      </c>
      <c r="R43" s="7">
        <v>9.6860000000000002E-2</v>
      </c>
      <c r="S43" s="7">
        <v>9.2090000000000005E-2</v>
      </c>
      <c r="T43" s="7">
        <v>9.257E-2</v>
      </c>
      <c r="U43" s="7">
        <v>9.3719999999999998E-2</v>
      </c>
      <c r="V43" s="7">
        <v>8.7999999999999995E-2</v>
      </c>
      <c r="W43" s="7">
        <v>0</v>
      </c>
      <c r="X43" s="7">
        <v>5</v>
      </c>
      <c r="Y43" s="7">
        <v>5</v>
      </c>
      <c r="Z43" s="7">
        <v>25</v>
      </c>
      <c r="AA43" s="7">
        <v>25</v>
      </c>
      <c r="AB43" s="7">
        <v>25</v>
      </c>
      <c r="AC43" s="7">
        <v>25</v>
      </c>
      <c r="AD43" s="7">
        <v>25</v>
      </c>
      <c r="AE43" s="7">
        <v>200</v>
      </c>
      <c r="AF43" s="7">
        <v>400</v>
      </c>
      <c r="AG43" s="7">
        <v>400</v>
      </c>
      <c r="AH43" s="7">
        <v>400</v>
      </c>
      <c r="AI43" s="7">
        <v>200</v>
      </c>
      <c r="AJ43" s="7">
        <v>0</v>
      </c>
      <c r="AK43" s="7">
        <v>0</v>
      </c>
      <c r="AL43" s="8">
        <f t="shared" si="0"/>
        <v>1735.088</v>
      </c>
      <c r="AM43" s="7">
        <f t="shared" si="1"/>
        <v>1735088</v>
      </c>
    </row>
    <row r="44" spans="1:39" x14ac:dyDescent="0.2">
      <c r="A44" s="6" t="s">
        <v>93</v>
      </c>
      <c r="B44" s="7">
        <v>13.461220000000001</v>
      </c>
      <c r="C44" s="7">
        <v>14.10981</v>
      </c>
      <c r="D44" s="7">
        <v>214.57886999999999</v>
      </c>
      <c r="E44" s="7">
        <v>71.251949999999994</v>
      </c>
      <c r="F44" s="7">
        <v>367.60347999999999</v>
      </c>
      <c r="G44" s="7">
        <v>402.03609</v>
      </c>
      <c r="H44" s="7">
        <v>140.90681000000001</v>
      </c>
      <c r="I44" s="7">
        <v>35.521749999999997</v>
      </c>
      <c r="J44" s="7">
        <v>1351.4165</v>
      </c>
      <c r="K44" s="7">
        <v>885.68475000000001</v>
      </c>
      <c r="L44" s="7">
        <v>1345.7163</v>
      </c>
      <c r="M44" s="7">
        <v>773.91258000000005</v>
      </c>
      <c r="N44" s="7">
        <v>1725.8283200000001</v>
      </c>
      <c r="O44" s="7">
        <v>133.7174</v>
      </c>
      <c r="P44" s="7">
        <v>5344.4399000000003</v>
      </c>
      <c r="Q44" s="7">
        <v>5272.4199200000003</v>
      </c>
      <c r="R44" s="7">
        <v>145.18883</v>
      </c>
      <c r="S44" s="7">
        <v>22.456759999999999</v>
      </c>
      <c r="T44" s="7">
        <v>2378.4470200000001</v>
      </c>
      <c r="U44" s="7">
        <v>2903.3343599999998</v>
      </c>
      <c r="V44" s="7">
        <v>0.246</v>
      </c>
      <c r="W44" s="7">
        <v>1</v>
      </c>
      <c r="X44" s="7">
        <v>35</v>
      </c>
      <c r="Y44" s="7">
        <v>2</v>
      </c>
      <c r="Z44" s="7">
        <v>0</v>
      </c>
      <c r="AA44" s="7">
        <v>130</v>
      </c>
      <c r="AB44" s="7">
        <v>5</v>
      </c>
      <c r="AC44" s="7">
        <v>5</v>
      </c>
      <c r="AD44" s="7">
        <v>5</v>
      </c>
      <c r="AE44" s="7">
        <v>0</v>
      </c>
      <c r="AF44" s="7">
        <v>0</v>
      </c>
      <c r="AG44" s="7">
        <v>0</v>
      </c>
      <c r="AH44" s="7">
        <v>0</v>
      </c>
      <c r="AI44" s="7">
        <v>0</v>
      </c>
      <c r="AJ44" s="7">
        <v>0</v>
      </c>
      <c r="AK44" s="7">
        <v>0</v>
      </c>
      <c r="AL44" s="8">
        <f t="shared" si="0"/>
        <v>183.24600000000001</v>
      </c>
      <c r="AM44" s="7">
        <f t="shared" si="1"/>
        <v>183246</v>
      </c>
    </row>
    <row r="45" spans="1:39" x14ac:dyDescent="0.2">
      <c r="A45" s="6" t="s">
        <v>94</v>
      </c>
      <c r="B45" s="7">
        <v>5.8991499999999997</v>
      </c>
      <c r="C45" s="7">
        <v>3.43797</v>
      </c>
      <c r="D45" s="7">
        <v>0.87204000000000004</v>
      </c>
      <c r="E45" s="7">
        <v>2.6541199999999998</v>
      </c>
      <c r="F45" s="7">
        <v>1.29189</v>
      </c>
      <c r="G45" s="7">
        <v>2.6088100000000001</v>
      </c>
      <c r="H45" s="7">
        <v>1.2175</v>
      </c>
      <c r="I45" s="7">
        <v>1.3015699999999999</v>
      </c>
      <c r="J45" s="7">
        <v>1.17</v>
      </c>
      <c r="K45" s="7">
        <v>1.1965399999999999</v>
      </c>
      <c r="L45" s="7">
        <v>1.6881699999999999</v>
      </c>
      <c r="M45" s="7">
        <v>6.8507999999999996</v>
      </c>
      <c r="N45" s="7">
        <v>4.3303099999999999</v>
      </c>
      <c r="O45" s="7">
        <v>3.7656700000000001</v>
      </c>
      <c r="P45" s="7">
        <v>11.968629999999999</v>
      </c>
      <c r="Q45" s="7">
        <v>31.746870000000001</v>
      </c>
      <c r="R45" s="7">
        <v>167.09952999999999</v>
      </c>
      <c r="S45" s="7">
        <v>317.1653</v>
      </c>
      <c r="T45" s="7">
        <v>53.137999999999998</v>
      </c>
      <c r="U45" s="7">
        <v>257.29872</v>
      </c>
      <c r="V45" s="7">
        <v>48.581000000000003</v>
      </c>
      <c r="W45" s="7">
        <v>135.376</v>
      </c>
      <c r="X45" s="7">
        <v>5</v>
      </c>
      <c r="Y45" s="7">
        <v>5</v>
      </c>
      <c r="Z45" s="7">
        <v>2.5</v>
      </c>
      <c r="AA45" s="7">
        <v>2.5</v>
      </c>
      <c r="AB45" s="7">
        <v>2.5</v>
      </c>
      <c r="AC45" s="7">
        <v>2.5</v>
      </c>
      <c r="AD45" s="7">
        <v>0</v>
      </c>
      <c r="AE45" s="7">
        <v>0</v>
      </c>
      <c r="AF45" s="7">
        <v>0</v>
      </c>
      <c r="AG45" s="7">
        <v>0</v>
      </c>
      <c r="AH45" s="7">
        <v>0</v>
      </c>
      <c r="AI45" s="7">
        <v>0</v>
      </c>
      <c r="AJ45" s="7">
        <v>0</v>
      </c>
      <c r="AK45" s="7">
        <v>0</v>
      </c>
      <c r="AL45" s="8">
        <f t="shared" si="0"/>
        <v>203.95699999999999</v>
      </c>
      <c r="AM45" s="7">
        <f t="shared" si="1"/>
        <v>203957</v>
      </c>
    </row>
    <row r="46" spans="1:39" x14ac:dyDescent="0.2">
      <c r="A46" s="6" t="s">
        <v>95</v>
      </c>
      <c r="B46" s="7">
        <v>20.378910000000001</v>
      </c>
      <c r="C46" s="7">
        <v>99.975539999999995</v>
      </c>
      <c r="D46" s="7">
        <v>21.734449999999999</v>
      </c>
      <c r="E46" s="7">
        <v>73.702669999999998</v>
      </c>
      <c r="F46" s="7">
        <v>289.61975000000001</v>
      </c>
      <c r="G46" s="7">
        <v>14.39273</v>
      </c>
      <c r="H46" s="7">
        <v>117.99397</v>
      </c>
      <c r="I46" s="7">
        <v>196.49814000000001</v>
      </c>
      <c r="J46" s="7">
        <v>32.731659999999998</v>
      </c>
      <c r="K46" s="7">
        <v>151.77665999999999</v>
      </c>
      <c r="L46" s="7">
        <v>13.42873</v>
      </c>
      <c r="M46" s="7">
        <v>358.33704</v>
      </c>
      <c r="N46" s="7">
        <v>8.9801300000000008</v>
      </c>
      <c r="O46" s="7">
        <v>267.67993000000001</v>
      </c>
      <c r="P46" s="7">
        <v>8.7049599999999998</v>
      </c>
      <c r="Q46" s="7">
        <v>-9.8961500000000004</v>
      </c>
      <c r="R46" s="7">
        <v>6.5979200000000002</v>
      </c>
      <c r="S46" s="7">
        <v>13.62</v>
      </c>
      <c r="T46" s="7">
        <v>0.72</v>
      </c>
      <c r="U46" s="7">
        <v>22.120509999999999</v>
      </c>
      <c r="V46" s="7">
        <v>0</v>
      </c>
      <c r="W46" s="7">
        <v>12.396000000000001</v>
      </c>
      <c r="X46" s="7">
        <v>0</v>
      </c>
      <c r="Y46" s="7">
        <v>0</v>
      </c>
      <c r="Z46" s="7">
        <v>0</v>
      </c>
      <c r="AA46" s="7">
        <v>0</v>
      </c>
      <c r="AB46" s="7">
        <v>0</v>
      </c>
      <c r="AC46" s="7">
        <v>0</v>
      </c>
      <c r="AD46" s="7">
        <v>0</v>
      </c>
      <c r="AE46" s="7">
        <v>0</v>
      </c>
      <c r="AF46" s="7">
        <v>0</v>
      </c>
      <c r="AG46" s="7">
        <v>0</v>
      </c>
      <c r="AH46" s="7">
        <v>0</v>
      </c>
      <c r="AI46" s="7">
        <v>0</v>
      </c>
      <c r="AJ46" s="7">
        <v>0</v>
      </c>
      <c r="AK46" s="7">
        <v>0</v>
      </c>
      <c r="AL46" s="8">
        <f t="shared" si="0"/>
        <v>12.396000000000001</v>
      </c>
      <c r="AM46" s="7">
        <f t="shared" si="1"/>
        <v>12396</v>
      </c>
    </row>
    <row r="47" spans="1:39" x14ac:dyDescent="0.2">
      <c r="A47" s="6" t="s">
        <v>96</v>
      </c>
      <c r="B47" s="7">
        <v>0</v>
      </c>
      <c r="C47" s="7">
        <v>0</v>
      </c>
      <c r="D47" s="7">
        <v>0</v>
      </c>
      <c r="E47" s="7">
        <v>215.59415999999999</v>
      </c>
      <c r="F47" s="7">
        <v>61.469990000000003</v>
      </c>
      <c r="G47" s="7">
        <v>40.93383</v>
      </c>
      <c r="H47" s="7">
        <v>53.369729999999997</v>
      </c>
      <c r="I47" s="7">
        <v>482.90359000000001</v>
      </c>
      <c r="J47" s="7">
        <v>67.668469999999999</v>
      </c>
      <c r="K47" s="7">
        <v>20.865939999999998</v>
      </c>
      <c r="L47" s="7">
        <v>15.86665</v>
      </c>
      <c r="M47" s="7">
        <v>5.1791799999999997</v>
      </c>
      <c r="N47" s="7">
        <v>1.34196</v>
      </c>
      <c r="O47" s="7">
        <v>0.63980999999999999</v>
      </c>
      <c r="P47" s="7">
        <v>0.72</v>
      </c>
      <c r="Q47" s="7">
        <v>1.9590700000000001</v>
      </c>
      <c r="R47" s="7">
        <v>11.099449999999999</v>
      </c>
      <c r="S47" s="7">
        <v>1.08944</v>
      </c>
      <c r="T47" s="7">
        <v>2.8800000000000002E-3</v>
      </c>
      <c r="U47" s="7">
        <v>2.9199999999999999E-3</v>
      </c>
      <c r="V47" s="7">
        <v>1.589</v>
      </c>
      <c r="W47" s="7">
        <v>1</v>
      </c>
      <c r="X47" s="7">
        <v>0.5</v>
      </c>
      <c r="Y47" s="7">
        <v>0.5</v>
      </c>
      <c r="Z47" s="7">
        <v>0</v>
      </c>
      <c r="AA47" s="7">
        <v>0</v>
      </c>
      <c r="AB47" s="7">
        <v>0</v>
      </c>
      <c r="AC47" s="7">
        <v>0</v>
      </c>
      <c r="AD47" s="7">
        <v>0</v>
      </c>
      <c r="AE47" s="7">
        <v>0</v>
      </c>
      <c r="AF47" s="7">
        <v>0</v>
      </c>
      <c r="AG47" s="7">
        <v>0</v>
      </c>
      <c r="AH47" s="7">
        <v>0</v>
      </c>
      <c r="AI47" s="7">
        <v>0</v>
      </c>
      <c r="AJ47" s="7">
        <v>0</v>
      </c>
      <c r="AK47" s="7">
        <v>0</v>
      </c>
      <c r="AL47" s="8">
        <f t="shared" si="0"/>
        <v>3.589</v>
      </c>
      <c r="AM47" s="7">
        <f t="shared" si="1"/>
        <v>3589</v>
      </c>
    </row>
    <row r="48" spans="1:39" x14ac:dyDescent="0.2">
      <c r="A48" s="6" t="s">
        <v>97</v>
      </c>
      <c r="B48" s="7">
        <v>0</v>
      </c>
      <c r="C48" s="7">
        <v>0</v>
      </c>
      <c r="D48" s="7">
        <v>0</v>
      </c>
      <c r="E48" s="7">
        <v>0</v>
      </c>
      <c r="F48" s="7">
        <v>0</v>
      </c>
      <c r="G48" s="7">
        <v>0</v>
      </c>
      <c r="H48" s="7">
        <v>0</v>
      </c>
      <c r="I48" s="7">
        <v>0</v>
      </c>
      <c r="J48" s="7">
        <v>0</v>
      </c>
      <c r="K48" s="7">
        <v>0</v>
      </c>
      <c r="L48" s="7">
        <v>0</v>
      </c>
      <c r="M48" s="7">
        <v>0</v>
      </c>
      <c r="N48" s="7">
        <v>0</v>
      </c>
      <c r="O48" s="7">
        <v>0</v>
      </c>
      <c r="P48" s="7">
        <v>0</v>
      </c>
      <c r="Q48" s="7">
        <v>0</v>
      </c>
      <c r="R48" s="7">
        <v>0</v>
      </c>
      <c r="S48" s="7">
        <v>0</v>
      </c>
      <c r="T48" s="7">
        <v>1.3595999999999999</v>
      </c>
      <c r="U48" s="7">
        <v>0.52209000000000005</v>
      </c>
      <c r="V48" s="7">
        <v>1.3879999999999999</v>
      </c>
      <c r="W48" s="7">
        <v>1</v>
      </c>
      <c r="X48" s="7">
        <v>1</v>
      </c>
      <c r="Y48" s="7">
        <v>1</v>
      </c>
      <c r="Z48" s="7">
        <v>1</v>
      </c>
      <c r="AA48" s="7">
        <v>1</v>
      </c>
      <c r="AB48" s="7">
        <v>1</v>
      </c>
      <c r="AC48" s="7">
        <v>300</v>
      </c>
      <c r="AD48" s="7">
        <v>300</v>
      </c>
      <c r="AE48" s="7">
        <v>500</v>
      </c>
      <c r="AF48" s="7">
        <v>500</v>
      </c>
      <c r="AG48" s="7">
        <v>500</v>
      </c>
      <c r="AH48" s="7">
        <v>500</v>
      </c>
      <c r="AI48" s="7">
        <v>5</v>
      </c>
      <c r="AJ48" s="7">
        <v>0</v>
      </c>
      <c r="AK48" s="7">
        <v>0</v>
      </c>
      <c r="AL48" s="8">
        <f t="shared" si="0"/>
        <v>2612.3879999999999</v>
      </c>
      <c r="AM48" s="7">
        <f t="shared" si="1"/>
        <v>2612388</v>
      </c>
    </row>
    <row r="49" spans="1:39" x14ac:dyDescent="0.2">
      <c r="A49" s="6" t="s">
        <v>98</v>
      </c>
      <c r="B49" s="7">
        <v>0</v>
      </c>
      <c r="C49" s="7">
        <v>0</v>
      </c>
      <c r="D49" s="7">
        <v>0</v>
      </c>
      <c r="E49" s="7">
        <v>0</v>
      </c>
      <c r="F49" s="7">
        <v>0</v>
      </c>
      <c r="G49" s="7">
        <v>0</v>
      </c>
      <c r="H49" s="7">
        <v>0</v>
      </c>
      <c r="I49" s="7">
        <v>0</v>
      </c>
      <c r="J49" s="7">
        <v>6.4832299999999998</v>
      </c>
      <c r="K49" s="7">
        <v>6.5808200000000001</v>
      </c>
      <c r="L49" s="7">
        <v>13.371449999999999</v>
      </c>
      <c r="M49" s="7">
        <v>64.675330000000002</v>
      </c>
      <c r="N49" s="7">
        <v>26.096419999999998</v>
      </c>
      <c r="O49" s="7">
        <v>4.8571</v>
      </c>
      <c r="P49" s="7">
        <v>4.6856</v>
      </c>
      <c r="Q49" s="7">
        <v>3.10547</v>
      </c>
      <c r="R49" s="7">
        <v>332.92651000000001</v>
      </c>
      <c r="S49" s="7">
        <v>227.58963</v>
      </c>
      <c r="T49" s="7">
        <v>32.698090000000001</v>
      </c>
      <c r="U49" s="7">
        <v>32.27328</v>
      </c>
      <c r="V49" s="7">
        <v>8.11</v>
      </c>
      <c r="W49" s="7">
        <v>80</v>
      </c>
      <c r="X49" s="7">
        <v>60</v>
      </c>
      <c r="Y49" s="7">
        <v>0</v>
      </c>
      <c r="Z49" s="7">
        <v>0</v>
      </c>
      <c r="AA49" s="7">
        <v>0</v>
      </c>
      <c r="AB49" s="7">
        <v>0</v>
      </c>
      <c r="AC49" s="7">
        <v>0</v>
      </c>
      <c r="AD49" s="7">
        <v>0</v>
      </c>
      <c r="AE49" s="7">
        <v>0</v>
      </c>
      <c r="AF49" s="7">
        <v>0</v>
      </c>
      <c r="AG49" s="7">
        <v>0</v>
      </c>
      <c r="AH49" s="7">
        <v>0</v>
      </c>
      <c r="AI49" s="7">
        <v>0</v>
      </c>
      <c r="AJ49" s="7">
        <v>0</v>
      </c>
      <c r="AK49" s="7">
        <v>0</v>
      </c>
      <c r="AL49" s="8">
        <f t="shared" si="0"/>
        <v>148.11000000000001</v>
      </c>
      <c r="AM49" s="7">
        <f t="shared" si="1"/>
        <v>148110</v>
      </c>
    </row>
    <row r="50" spans="1:39" x14ac:dyDescent="0.2">
      <c r="A50" s="6" t="s">
        <v>99</v>
      </c>
      <c r="B50" s="7">
        <v>0</v>
      </c>
      <c r="C50" s="7">
        <v>0</v>
      </c>
      <c r="D50" s="7">
        <v>0</v>
      </c>
      <c r="E50" s="7">
        <v>0</v>
      </c>
      <c r="F50" s="7">
        <v>0</v>
      </c>
      <c r="G50" s="7">
        <v>0</v>
      </c>
      <c r="H50" s="7">
        <v>0</v>
      </c>
      <c r="I50" s="7">
        <v>0</v>
      </c>
      <c r="J50" s="7">
        <v>6.9043599999999996</v>
      </c>
      <c r="K50" s="7">
        <v>6.5831499999999998</v>
      </c>
      <c r="L50" s="7">
        <v>21.408580000000001</v>
      </c>
      <c r="M50" s="7">
        <v>72.9114</v>
      </c>
      <c r="N50" s="7">
        <v>1.0286999999999999</v>
      </c>
      <c r="O50" s="7">
        <v>15.571339999999999</v>
      </c>
      <c r="P50" s="7">
        <v>9.7529800000000009</v>
      </c>
      <c r="Q50" s="7">
        <v>26.877659999999999</v>
      </c>
      <c r="R50" s="7">
        <v>81.089070000000007</v>
      </c>
      <c r="S50" s="7">
        <v>13.96888</v>
      </c>
      <c r="T50" s="7">
        <v>403.79771</v>
      </c>
      <c r="U50" s="7">
        <v>122.39879000000001</v>
      </c>
      <c r="V50" s="7">
        <v>578.11422000000005</v>
      </c>
      <c r="W50" s="7">
        <v>200</v>
      </c>
      <c r="X50" s="7">
        <v>0</v>
      </c>
      <c r="Y50" s="7">
        <v>0</v>
      </c>
      <c r="Z50" s="7">
        <v>0</v>
      </c>
      <c r="AA50" s="7">
        <v>0</v>
      </c>
      <c r="AB50" s="7">
        <v>0</v>
      </c>
      <c r="AC50" s="7">
        <v>0</v>
      </c>
      <c r="AD50" s="7">
        <v>0</v>
      </c>
      <c r="AE50" s="7">
        <v>0</v>
      </c>
      <c r="AF50" s="7">
        <v>0</v>
      </c>
      <c r="AG50" s="7">
        <v>0</v>
      </c>
      <c r="AH50" s="7">
        <v>0</v>
      </c>
      <c r="AI50" s="7">
        <v>0</v>
      </c>
      <c r="AJ50" s="7">
        <v>0</v>
      </c>
      <c r="AK50" s="7">
        <v>0</v>
      </c>
      <c r="AL50" s="8">
        <f t="shared" si="0"/>
        <v>778.11422000000005</v>
      </c>
      <c r="AM50" s="7">
        <f t="shared" si="1"/>
        <v>778114.22000000009</v>
      </c>
    </row>
    <row r="51" spans="1:39" x14ac:dyDescent="0.2">
      <c r="A51" s="6" t="s">
        <v>100</v>
      </c>
      <c r="B51" s="7">
        <v>0</v>
      </c>
      <c r="C51" s="7">
        <v>0</v>
      </c>
      <c r="D51" s="7">
        <v>0</v>
      </c>
      <c r="E51" s="7">
        <v>0</v>
      </c>
      <c r="F51" s="7">
        <v>0</v>
      </c>
      <c r="G51" s="7">
        <v>0</v>
      </c>
      <c r="H51" s="7">
        <v>0</v>
      </c>
      <c r="I51" s="7">
        <v>0</v>
      </c>
      <c r="J51" s="7">
        <v>217.30018000000001</v>
      </c>
      <c r="K51" s="7">
        <v>4.7995900000000002</v>
      </c>
      <c r="L51" s="7">
        <v>1.0792900000000001</v>
      </c>
      <c r="M51" s="7">
        <v>340.63024000000001</v>
      </c>
      <c r="N51" s="7">
        <v>121.55264</v>
      </c>
      <c r="O51" s="7">
        <v>149.05555000000001</v>
      </c>
      <c r="P51" s="7">
        <v>136.61446000000001</v>
      </c>
      <c r="Q51" s="7">
        <v>266.86660000000001</v>
      </c>
      <c r="R51" s="7">
        <v>300.00389000000001</v>
      </c>
      <c r="S51" s="7">
        <v>233.23369</v>
      </c>
      <c r="T51" s="7">
        <v>251.54995</v>
      </c>
      <c r="U51" s="7">
        <v>299.70006000000001</v>
      </c>
      <c r="V51" s="7">
        <v>96.164000000000001</v>
      </c>
      <c r="W51" s="7">
        <v>15</v>
      </c>
      <c r="X51" s="7">
        <v>10</v>
      </c>
      <c r="Y51" s="7">
        <v>7.5</v>
      </c>
      <c r="Z51" s="7">
        <v>0</v>
      </c>
      <c r="AA51" s="7">
        <v>0</v>
      </c>
      <c r="AB51" s="7">
        <v>0</v>
      </c>
      <c r="AC51" s="7">
        <v>0</v>
      </c>
      <c r="AD51" s="7">
        <v>0</v>
      </c>
      <c r="AE51" s="7">
        <v>0</v>
      </c>
      <c r="AF51" s="7">
        <v>0</v>
      </c>
      <c r="AG51" s="7">
        <v>0</v>
      </c>
      <c r="AH51" s="7">
        <v>0</v>
      </c>
      <c r="AI51" s="7">
        <v>0</v>
      </c>
      <c r="AJ51" s="7">
        <v>0</v>
      </c>
      <c r="AK51" s="7">
        <v>0</v>
      </c>
      <c r="AL51" s="8">
        <f t="shared" si="0"/>
        <v>128.66399999999999</v>
      </c>
      <c r="AM51" s="7">
        <f t="shared" si="1"/>
        <v>128663.99999999999</v>
      </c>
    </row>
    <row r="52" spans="1:39" x14ac:dyDescent="0.2">
      <c r="A52" s="6" t="s">
        <v>101</v>
      </c>
      <c r="B52" s="7">
        <v>0</v>
      </c>
      <c r="C52" s="7">
        <v>0</v>
      </c>
      <c r="D52" s="7">
        <v>44.231650000000002</v>
      </c>
      <c r="E52" s="7">
        <v>35.405189999999997</v>
      </c>
      <c r="F52" s="7">
        <v>17.62227</v>
      </c>
      <c r="G52" s="7">
        <v>3.2257600000000002</v>
      </c>
      <c r="H52" s="7">
        <v>10.664899999999999</v>
      </c>
      <c r="I52" s="7">
        <v>59.050539999999998</v>
      </c>
      <c r="J52" s="7">
        <v>48.031709999999997</v>
      </c>
      <c r="K52" s="7">
        <v>66.466440000000006</v>
      </c>
      <c r="L52" s="7">
        <v>104.99336</v>
      </c>
      <c r="M52" s="7">
        <v>169.81115</v>
      </c>
      <c r="N52" s="7">
        <v>298.50491</v>
      </c>
      <c r="O52" s="7">
        <v>183.26038</v>
      </c>
      <c r="P52" s="7">
        <v>185.47657000000001</v>
      </c>
      <c r="Q52" s="7">
        <v>359.29915999999997</v>
      </c>
      <c r="R52" s="7">
        <v>963.41943000000003</v>
      </c>
      <c r="S52" s="7">
        <v>939.80507</v>
      </c>
      <c r="T52" s="7">
        <v>1249.8535400000001</v>
      </c>
      <c r="U52" s="7">
        <v>1152.3036999999999</v>
      </c>
      <c r="V52" s="7">
        <v>669.58299999999997</v>
      </c>
      <c r="W52" s="7">
        <v>1670.8130000000001</v>
      </c>
      <c r="X52" s="7">
        <v>1402.289</v>
      </c>
      <c r="Y52" s="7">
        <v>660.30200000000002</v>
      </c>
      <c r="Z52" s="7">
        <v>0</v>
      </c>
      <c r="AA52" s="7">
        <v>0</v>
      </c>
      <c r="AB52" s="7">
        <v>0</v>
      </c>
      <c r="AC52" s="7">
        <v>0</v>
      </c>
      <c r="AD52" s="7">
        <v>0</v>
      </c>
      <c r="AE52" s="7">
        <v>0</v>
      </c>
      <c r="AF52" s="7">
        <v>0</v>
      </c>
      <c r="AG52" s="7">
        <v>0</v>
      </c>
      <c r="AH52" s="7">
        <v>0</v>
      </c>
      <c r="AI52" s="7">
        <v>0</v>
      </c>
      <c r="AJ52" s="7">
        <v>0</v>
      </c>
      <c r="AK52" s="7">
        <v>0</v>
      </c>
      <c r="AL52" s="8">
        <f t="shared" si="0"/>
        <v>4402.9870000000001</v>
      </c>
      <c r="AM52" s="7">
        <f t="shared" si="1"/>
        <v>4402987</v>
      </c>
    </row>
    <row r="53" spans="1:39" x14ac:dyDescent="0.2">
      <c r="A53" s="6" t="s">
        <v>102</v>
      </c>
      <c r="B53" s="7">
        <v>547.32438000000002</v>
      </c>
      <c r="C53" s="7">
        <v>15.9846</v>
      </c>
      <c r="D53" s="7">
        <v>70.772409999999994</v>
      </c>
      <c r="E53" s="7">
        <v>32.099600000000002</v>
      </c>
      <c r="F53" s="7">
        <v>129.99808999999999</v>
      </c>
      <c r="G53" s="7">
        <v>94.832099999999997</v>
      </c>
      <c r="H53" s="7">
        <v>203.00758999999999</v>
      </c>
      <c r="I53" s="7">
        <v>44.924619999999997</v>
      </c>
      <c r="J53" s="7">
        <v>53.203710000000001</v>
      </c>
      <c r="K53" s="7">
        <v>58.782739999999997</v>
      </c>
      <c r="L53" s="7">
        <v>72.463340000000002</v>
      </c>
      <c r="M53" s="7">
        <v>710.25094000000001</v>
      </c>
      <c r="N53" s="7">
        <v>136.01105999999999</v>
      </c>
      <c r="O53" s="7">
        <v>40.637250000000002</v>
      </c>
      <c r="P53" s="7">
        <v>121.62999000000001</v>
      </c>
      <c r="Q53" s="7">
        <v>324.87238000000002</v>
      </c>
      <c r="R53" s="7">
        <v>274.32616999999999</v>
      </c>
      <c r="S53" s="7">
        <v>322.53397999999999</v>
      </c>
      <c r="T53" s="7">
        <v>71.461389999999994</v>
      </c>
      <c r="U53" s="7">
        <v>105.14917</v>
      </c>
      <c r="V53" s="7">
        <v>326.00130000000001</v>
      </c>
      <c r="W53" s="7">
        <v>339.50400000000002</v>
      </c>
      <c r="X53" s="7">
        <v>183</v>
      </c>
      <c r="Y53" s="7">
        <v>150</v>
      </c>
      <c r="Z53" s="7">
        <v>20</v>
      </c>
      <c r="AA53" s="7">
        <v>0</v>
      </c>
      <c r="AB53" s="7">
        <v>0</v>
      </c>
      <c r="AC53" s="7">
        <v>0</v>
      </c>
      <c r="AD53" s="7">
        <v>0</v>
      </c>
      <c r="AE53" s="7">
        <v>0</v>
      </c>
      <c r="AF53" s="7">
        <v>0</v>
      </c>
      <c r="AG53" s="7">
        <v>0</v>
      </c>
      <c r="AH53" s="7">
        <v>0</v>
      </c>
      <c r="AI53" s="7">
        <v>0</v>
      </c>
      <c r="AJ53" s="7">
        <v>0</v>
      </c>
      <c r="AK53" s="7">
        <v>0</v>
      </c>
      <c r="AL53" s="8">
        <f t="shared" si="0"/>
        <v>1018.5053</v>
      </c>
      <c r="AM53" s="7">
        <f t="shared" si="1"/>
        <v>1018505.3</v>
      </c>
    </row>
    <row r="54" spans="1:39" x14ac:dyDescent="0.2">
      <c r="A54" s="6" t="s">
        <v>103</v>
      </c>
      <c r="B54" s="7">
        <v>470.11655999999999</v>
      </c>
      <c r="C54" s="7">
        <v>556.71292000000005</v>
      </c>
      <c r="D54" s="7">
        <v>518.12067000000002</v>
      </c>
      <c r="E54" s="7">
        <v>-105.36275000000001</v>
      </c>
      <c r="F54" s="7">
        <v>451.23649999999998</v>
      </c>
      <c r="G54" s="7">
        <v>293.86653999999999</v>
      </c>
      <c r="H54" s="7">
        <v>389.63162999999997</v>
      </c>
      <c r="I54" s="7">
        <v>361.84710000000001</v>
      </c>
      <c r="J54" s="7">
        <v>417.19882999999999</v>
      </c>
      <c r="K54" s="7">
        <v>362.71791999999999</v>
      </c>
      <c r="L54" s="7">
        <v>176.87295</v>
      </c>
      <c r="M54" s="7">
        <v>192.11850999999999</v>
      </c>
      <c r="N54" s="7">
        <v>300.34649000000002</v>
      </c>
      <c r="O54" s="7">
        <v>341.91144000000003</v>
      </c>
      <c r="P54" s="7">
        <v>554.10834</v>
      </c>
      <c r="Q54" s="7">
        <v>266.72732000000002</v>
      </c>
      <c r="R54" s="7">
        <v>410.98147</v>
      </c>
      <c r="S54" s="7">
        <v>133.90514999999999</v>
      </c>
      <c r="T54" s="7">
        <v>279.34730000000002</v>
      </c>
      <c r="U54" s="7">
        <v>144.85468</v>
      </c>
      <c r="V54" s="7">
        <v>232.32130000000001</v>
      </c>
      <c r="W54" s="7">
        <v>87.302400000000006</v>
      </c>
      <c r="X54" s="7">
        <v>0</v>
      </c>
      <c r="Y54" s="7">
        <v>0</v>
      </c>
      <c r="Z54" s="7">
        <v>0</v>
      </c>
      <c r="AA54" s="7">
        <v>0</v>
      </c>
      <c r="AB54" s="7">
        <v>0</v>
      </c>
      <c r="AC54" s="7">
        <v>0</v>
      </c>
      <c r="AD54" s="7">
        <v>0</v>
      </c>
      <c r="AE54" s="7">
        <v>0</v>
      </c>
      <c r="AF54" s="7">
        <v>0</v>
      </c>
      <c r="AG54" s="7">
        <v>0</v>
      </c>
      <c r="AH54" s="7">
        <v>0</v>
      </c>
      <c r="AI54" s="7">
        <v>0</v>
      </c>
      <c r="AJ54" s="7">
        <v>0</v>
      </c>
      <c r="AK54" s="7">
        <v>0</v>
      </c>
      <c r="AL54" s="8">
        <f t="shared" si="0"/>
        <v>319.62369999999999</v>
      </c>
      <c r="AM54" s="7">
        <f t="shared" si="1"/>
        <v>319623.7</v>
      </c>
    </row>
    <row r="55" spans="1:39" x14ac:dyDescent="0.2">
      <c r="A55" s="6" t="s">
        <v>104</v>
      </c>
      <c r="B55" s="7">
        <v>0</v>
      </c>
      <c r="C55" s="7">
        <v>0</v>
      </c>
      <c r="D55" s="7">
        <v>19.78885</v>
      </c>
      <c r="E55" s="7">
        <v>33.871969999999997</v>
      </c>
      <c r="F55" s="7">
        <v>122.57151</v>
      </c>
      <c r="G55" s="7">
        <v>23.473479999999999</v>
      </c>
      <c r="H55" s="7">
        <v>239.47738000000001</v>
      </c>
      <c r="I55" s="7">
        <v>97.47242</v>
      </c>
      <c r="J55" s="7">
        <v>222.91175000000001</v>
      </c>
      <c r="K55" s="7">
        <v>271.38927000000001</v>
      </c>
      <c r="L55" s="7">
        <v>279.46672999999998</v>
      </c>
      <c r="M55" s="7">
        <v>388.89100000000002</v>
      </c>
      <c r="N55" s="7">
        <v>170.82492999999999</v>
      </c>
      <c r="O55" s="7">
        <v>305.28955999999999</v>
      </c>
      <c r="P55" s="7">
        <v>125.0442</v>
      </c>
      <c r="Q55" s="7">
        <v>48.865409999999997</v>
      </c>
      <c r="R55" s="7">
        <v>289.86349000000001</v>
      </c>
      <c r="S55" s="7">
        <v>342.95704000000001</v>
      </c>
      <c r="T55" s="7">
        <v>183.83545000000001</v>
      </c>
      <c r="U55" s="7">
        <v>215.44243</v>
      </c>
      <c r="V55" s="7">
        <v>62.163600000000002</v>
      </c>
      <c r="W55" s="7">
        <v>52.5</v>
      </c>
      <c r="X55" s="7">
        <v>51.25</v>
      </c>
      <c r="Y55" s="7">
        <v>66.75</v>
      </c>
      <c r="Z55" s="7">
        <v>52.25</v>
      </c>
      <c r="AA55" s="7">
        <v>52.25</v>
      </c>
      <c r="AB55" s="7">
        <v>66.25</v>
      </c>
      <c r="AC55" s="7">
        <v>51.5</v>
      </c>
      <c r="AD55" s="7">
        <v>52</v>
      </c>
      <c r="AE55" s="7">
        <v>65.5</v>
      </c>
      <c r="AF55" s="7">
        <v>39.5</v>
      </c>
      <c r="AG55" s="7">
        <v>36.5</v>
      </c>
      <c r="AH55" s="7">
        <v>25</v>
      </c>
      <c r="AI55" s="7">
        <v>0</v>
      </c>
      <c r="AJ55" s="7">
        <v>0</v>
      </c>
      <c r="AK55" s="7">
        <v>0</v>
      </c>
      <c r="AL55" s="8">
        <f t="shared" si="0"/>
        <v>673.41359999999997</v>
      </c>
      <c r="AM55" s="7">
        <f t="shared" si="1"/>
        <v>673413.6</v>
      </c>
    </row>
    <row r="56" spans="1:39" x14ac:dyDescent="0.2">
      <c r="A56" s="6" t="s">
        <v>105</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5.2</v>
      </c>
      <c r="AA56" s="7">
        <v>5.2</v>
      </c>
      <c r="AB56" s="7">
        <v>5.2</v>
      </c>
      <c r="AC56" s="7">
        <v>5.2</v>
      </c>
      <c r="AD56" s="7">
        <v>819.9</v>
      </c>
      <c r="AE56" s="7">
        <v>819.9</v>
      </c>
      <c r="AF56" s="7">
        <v>819.9</v>
      </c>
      <c r="AG56" s="7">
        <v>819.9</v>
      </c>
      <c r="AH56" s="7">
        <v>819.9</v>
      </c>
      <c r="AI56" s="7">
        <v>819.9</v>
      </c>
      <c r="AJ56" s="7">
        <v>819.9</v>
      </c>
      <c r="AK56" s="7">
        <v>819.9</v>
      </c>
      <c r="AL56" s="8">
        <f t="shared" si="0"/>
        <v>4940.2</v>
      </c>
      <c r="AM56" s="7">
        <f t="shared" si="1"/>
        <v>4940200</v>
      </c>
    </row>
    <row r="57" spans="1:39" x14ac:dyDescent="0.2">
      <c r="A57" s="6" t="s">
        <v>106</v>
      </c>
      <c r="B57" s="7">
        <v>0</v>
      </c>
      <c r="C57" s="7">
        <v>0</v>
      </c>
      <c r="D57" s="7">
        <v>0</v>
      </c>
      <c r="E57" s="7">
        <v>0</v>
      </c>
      <c r="F57" s="7">
        <v>66.169300000000007</v>
      </c>
      <c r="G57" s="7">
        <v>42.14208</v>
      </c>
      <c r="H57" s="7">
        <v>431.12682999999998</v>
      </c>
      <c r="I57" s="7">
        <v>1099.0541800000001</v>
      </c>
      <c r="J57" s="7">
        <v>567.36555999999996</v>
      </c>
      <c r="K57" s="7">
        <v>421.36844000000002</v>
      </c>
      <c r="L57" s="7">
        <v>134.36530999999999</v>
      </c>
      <c r="M57" s="7">
        <v>41.026829999999997</v>
      </c>
      <c r="N57" s="7">
        <v>10.327809999999999</v>
      </c>
      <c r="O57" s="7">
        <v>124.81471000000001</v>
      </c>
      <c r="P57" s="7">
        <v>11.39034</v>
      </c>
      <c r="Q57" s="7">
        <v>4.1447399999999996</v>
      </c>
      <c r="R57" s="7">
        <v>2.50936</v>
      </c>
      <c r="S57" s="7">
        <v>0.45115</v>
      </c>
      <c r="T57" s="7">
        <v>1083.3885499999999</v>
      </c>
      <c r="U57" s="7">
        <v>869.19122000000004</v>
      </c>
      <c r="V57" s="7">
        <v>862.87800000000004</v>
      </c>
      <c r="W57" s="7">
        <v>150</v>
      </c>
      <c r="X57" s="7">
        <v>5</v>
      </c>
      <c r="Y57" s="7">
        <v>5</v>
      </c>
      <c r="Z57" s="7">
        <v>2</v>
      </c>
      <c r="AA57" s="7">
        <v>1</v>
      </c>
      <c r="AB57" s="7">
        <v>1</v>
      </c>
      <c r="AC57" s="7">
        <v>0</v>
      </c>
      <c r="AD57" s="7">
        <v>0</v>
      </c>
      <c r="AE57" s="7">
        <v>0</v>
      </c>
      <c r="AF57" s="7">
        <v>0</v>
      </c>
      <c r="AG57" s="7">
        <v>0</v>
      </c>
      <c r="AH57" s="7">
        <v>0</v>
      </c>
      <c r="AI57" s="7">
        <v>0</v>
      </c>
      <c r="AJ57" s="7">
        <v>0</v>
      </c>
      <c r="AK57" s="7">
        <v>0</v>
      </c>
      <c r="AL57" s="8">
        <f t="shared" si="0"/>
        <v>1026.8780000000002</v>
      </c>
      <c r="AM57" s="7">
        <f t="shared" si="1"/>
        <v>1026878.0000000001</v>
      </c>
    </row>
    <row r="58" spans="1:39" x14ac:dyDescent="0.2">
      <c r="A58" s="6" t="s">
        <v>107</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0.45343</v>
      </c>
      <c r="U58" s="7">
        <v>0.45912999999999998</v>
      </c>
      <c r="V58" s="7">
        <v>0</v>
      </c>
      <c r="W58" s="7">
        <v>0</v>
      </c>
      <c r="X58" s="7">
        <v>0</v>
      </c>
      <c r="Y58" s="7">
        <v>0</v>
      </c>
      <c r="Z58" s="7">
        <v>0</v>
      </c>
      <c r="AA58" s="7">
        <v>0</v>
      </c>
      <c r="AB58" s="7">
        <v>10</v>
      </c>
      <c r="AC58" s="7">
        <v>250</v>
      </c>
      <c r="AD58" s="7">
        <v>500</v>
      </c>
      <c r="AE58" s="7">
        <v>500</v>
      </c>
      <c r="AF58" s="7">
        <v>500</v>
      </c>
      <c r="AG58" s="7">
        <v>500</v>
      </c>
      <c r="AH58" s="7">
        <v>500</v>
      </c>
      <c r="AI58" s="7">
        <v>50</v>
      </c>
      <c r="AJ58" s="7">
        <v>50</v>
      </c>
      <c r="AK58" s="7">
        <v>10</v>
      </c>
      <c r="AL58" s="8">
        <f t="shared" si="0"/>
        <v>2810</v>
      </c>
      <c r="AM58" s="7">
        <f t="shared" si="1"/>
        <v>2810000</v>
      </c>
    </row>
    <row r="59" spans="1:39" x14ac:dyDescent="0.2">
      <c r="A59" s="6" t="s">
        <v>108</v>
      </c>
      <c r="B59" s="7">
        <v>0</v>
      </c>
      <c r="C59" s="7">
        <v>0</v>
      </c>
      <c r="D59" s="7">
        <v>0</v>
      </c>
      <c r="E59" s="7">
        <v>0</v>
      </c>
      <c r="F59" s="7">
        <v>0</v>
      </c>
      <c r="G59" s="7">
        <v>0</v>
      </c>
      <c r="H59" s="7">
        <v>0</v>
      </c>
      <c r="I59" s="7">
        <v>0</v>
      </c>
      <c r="J59" s="7">
        <v>0</v>
      </c>
      <c r="K59" s="7">
        <v>0</v>
      </c>
      <c r="L59" s="7">
        <v>0</v>
      </c>
      <c r="M59" s="7">
        <v>0</v>
      </c>
      <c r="N59" s="7">
        <v>16.035900000000002</v>
      </c>
      <c r="O59" s="7">
        <v>11.67367</v>
      </c>
      <c r="P59" s="7">
        <v>39.214260000000003</v>
      </c>
      <c r="Q59" s="7">
        <v>11.19173</v>
      </c>
      <c r="R59" s="7">
        <v>15.3963</v>
      </c>
      <c r="S59" s="7">
        <v>19.855090000000001</v>
      </c>
      <c r="T59" s="7">
        <v>27.281289999999998</v>
      </c>
      <c r="U59" s="7">
        <v>16.417870000000001</v>
      </c>
      <c r="V59" s="7">
        <v>6.0570000000000004</v>
      </c>
      <c r="W59" s="7">
        <v>400</v>
      </c>
      <c r="X59" s="7">
        <v>500</v>
      </c>
      <c r="Y59" s="7">
        <v>400</v>
      </c>
      <c r="Z59" s="7">
        <v>200</v>
      </c>
      <c r="AA59" s="7">
        <v>50</v>
      </c>
      <c r="AB59" s="7">
        <v>0</v>
      </c>
      <c r="AC59" s="7">
        <v>0</v>
      </c>
      <c r="AD59" s="7">
        <v>0</v>
      </c>
      <c r="AE59" s="7">
        <v>0</v>
      </c>
      <c r="AF59" s="7">
        <v>0</v>
      </c>
      <c r="AG59" s="7">
        <v>0</v>
      </c>
      <c r="AH59" s="7">
        <v>0</v>
      </c>
      <c r="AI59" s="7">
        <v>0</v>
      </c>
      <c r="AJ59" s="7">
        <v>0</v>
      </c>
      <c r="AK59" s="7">
        <v>0</v>
      </c>
      <c r="AL59" s="8">
        <f t="shared" si="0"/>
        <v>1556.057</v>
      </c>
      <c r="AM59" s="7">
        <f t="shared" si="1"/>
        <v>1556057</v>
      </c>
    </row>
    <row r="60" spans="1:39" x14ac:dyDescent="0.2">
      <c r="A60" s="6" t="s">
        <v>109</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8">
        <f t="shared" si="0"/>
        <v>0</v>
      </c>
      <c r="AM60" s="7">
        <f t="shared" si="1"/>
        <v>0</v>
      </c>
    </row>
    <row r="61" spans="1:39" x14ac:dyDescent="0.2">
      <c r="A61" s="6" t="s">
        <v>110</v>
      </c>
      <c r="B61" s="7">
        <v>0</v>
      </c>
      <c r="C61" s="7">
        <v>0</v>
      </c>
      <c r="D61" s="7">
        <v>0</v>
      </c>
      <c r="E61" s="7">
        <v>0</v>
      </c>
      <c r="F61" s="7">
        <v>0</v>
      </c>
      <c r="G61" s="7">
        <v>0</v>
      </c>
      <c r="H61" s="7">
        <v>0</v>
      </c>
      <c r="I61" s="7">
        <v>0</v>
      </c>
      <c r="J61" s="7">
        <v>0</v>
      </c>
      <c r="K61" s="7">
        <v>0</v>
      </c>
      <c r="L61" s="7">
        <v>0</v>
      </c>
      <c r="M61" s="7">
        <v>0</v>
      </c>
      <c r="N61" s="7">
        <v>0</v>
      </c>
      <c r="O61" s="7">
        <v>0</v>
      </c>
      <c r="P61" s="7">
        <v>159.66123999999999</v>
      </c>
      <c r="Q61" s="7">
        <v>273.14224999999999</v>
      </c>
      <c r="R61" s="7">
        <v>425.02895999999998</v>
      </c>
      <c r="S61" s="7">
        <v>466.35205000000002</v>
      </c>
      <c r="T61" s="7">
        <v>178.28308000000001</v>
      </c>
      <c r="U61" s="7">
        <v>136.75384</v>
      </c>
      <c r="V61" s="7">
        <v>27.248200000000001</v>
      </c>
      <c r="W61" s="7">
        <v>48.65</v>
      </c>
      <c r="X61" s="7">
        <v>48.65</v>
      </c>
      <c r="Y61" s="7">
        <v>48.65</v>
      </c>
      <c r="Z61" s="7">
        <v>0</v>
      </c>
      <c r="AA61" s="7">
        <v>0</v>
      </c>
      <c r="AB61" s="7">
        <v>0</v>
      </c>
      <c r="AC61" s="7">
        <v>0</v>
      </c>
      <c r="AD61" s="7">
        <v>0</v>
      </c>
      <c r="AE61" s="7">
        <v>0</v>
      </c>
      <c r="AF61" s="7">
        <v>0</v>
      </c>
      <c r="AG61" s="7">
        <v>0</v>
      </c>
      <c r="AH61" s="7">
        <v>0</v>
      </c>
      <c r="AI61" s="7">
        <v>0</v>
      </c>
      <c r="AJ61" s="7">
        <v>0</v>
      </c>
      <c r="AK61" s="7">
        <v>0</v>
      </c>
      <c r="AL61" s="8">
        <f t="shared" si="0"/>
        <v>173.19820000000001</v>
      </c>
      <c r="AM61" s="7">
        <f t="shared" si="1"/>
        <v>173198.2</v>
      </c>
    </row>
    <row r="62" spans="1:39" x14ac:dyDescent="0.2">
      <c r="A62" s="6" t="s">
        <v>111</v>
      </c>
      <c r="B62" s="7">
        <v>0</v>
      </c>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140.15876</v>
      </c>
      <c r="U62" s="7">
        <v>15.492789999999999</v>
      </c>
      <c r="V62" s="7">
        <v>153.11442</v>
      </c>
      <c r="W62" s="7">
        <v>59.078000000000003</v>
      </c>
      <c r="X62" s="7">
        <v>59.078000000000003</v>
      </c>
      <c r="Y62" s="7">
        <v>59.078000000000003</v>
      </c>
      <c r="Z62" s="7">
        <v>406.149</v>
      </c>
      <c r="AA62" s="7">
        <v>265.03199999999998</v>
      </c>
      <c r="AB62" s="7">
        <v>141.11699999999999</v>
      </c>
      <c r="AC62" s="7">
        <v>47.039000000000001</v>
      </c>
      <c r="AD62" s="7">
        <v>0</v>
      </c>
      <c r="AE62" s="7">
        <v>0</v>
      </c>
      <c r="AF62" s="7">
        <v>0</v>
      </c>
      <c r="AG62" s="7">
        <v>0</v>
      </c>
      <c r="AH62" s="7">
        <v>0</v>
      </c>
      <c r="AI62" s="7">
        <v>0</v>
      </c>
      <c r="AJ62" s="7">
        <v>0</v>
      </c>
      <c r="AK62" s="7">
        <v>0</v>
      </c>
      <c r="AL62" s="8">
        <f t="shared" si="0"/>
        <v>1189.68542</v>
      </c>
      <c r="AM62" s="7">
        <f t="shared" si="1"/>
        <v>1189685.42</v>
      </c>
    </row>
    <row r="63" spans="1:39" x14ac:dyDescent="0.2">
      <c r="A63" s="6" t="s">
        <v>112</v>
      </c>
      <c r="B63" s="7">
        <v>0</v>
      </c>
      <c r="C63" s="7">
        <v>0</v>
      </c>
      <c r="D63" s="7">
        <v>0</v>
      </c>
      <c r="E63" s="7">
        <v>0</v>
      </c>
      <c r="F63" s="7">
        <v>0</v>
      </c>
      <c r="G63" s="7">
        <v>0</v>
      </c>
      <c r="H63" s="7">
        <v>0</v>
      </c>
      <c r="I63" s="7">
        <v>0</v>
      </c>
      <c r="J63" s="7">
        <v>0</v>
      </c>
      <c r="K63" s="7">
        <v>0</v>
      </c>
      <c r="L63" s="7">
        <v>0</v>
      </c>
      <c r="M63" s="7">
        <v>0</v>
      </c>
      <c r="N63" s="7">
        <v>17.93852</v>
      </c>
      <c r="O63" s="7">
        <v>14.61491</v>
      </c>
      <c r="P63" s="7">
        <v>37.249090000000002</v>
      </c>
      <c r="Q63" s="7">
        <v>43.17286</v>
      </c>
      <c r="R63" s="7">
        <v>210.25942000000001</v>
      </c>
      <c r="S63" s="7">
        <v>57.952060000000003</v>
      </c>
      <c r="T63" s="7">
        <v>180.50029000000001</v>
      </c>
      <c r="U63" s="7">
        <v>94.44023</v>
      </c>
      <c r="V63" s="7">
        <v>192.89819</v>
      </c>
      <c r="W63" s="7">
        <v>289.67200000000003</v>
      </c>
      <c r="X63" s="7">
        <v>248.827</v>
      </c>
      <c r="Y63" s="7">
        <v>129.66499999999999</v>
      </c>
      <c r="Z63" s="7">
        <v>0</v>
      </c>
      <c r="AA63" s="7">
        <v>0</v>
      </c>
      <c r="AB63" s="7">
        <v>0</v>
      </c>
      <c r="AC63" s="7">
        <v>0</v>
      </c>
      <c r="AD63" s="7">
        <v>0</v>
      </c>
      <c r="AE63" s="7">
        <v>0</v>
      </c>
      <c r="AF63" s="7">
        <v>0</v>
      </c>
      <c r="AG63" s="7">
        <v>0</v>
      </c>
      <c r="AH63" s="7">
        <v>0</v>
      </c>
      <c r="AI63" s="7">
        <v>0</v>
      </c>
      <c r="AJ63" s="7">
        <v>0</v>
      </c>
      <c r="AK63" s="7">
        <v>0</v>
      </c>
      <c r="AL63" s="8">
        <f t="shared" si="0"/>
        <v>861.06218999999999</v>
      </c>
      <c r="AM63" s="7">
        <f t="shared" si="1"/>
        <v>861062.19</v>
      </c>
    </row>
    <row r="64" spans="1:39" x14ac:dyDescent="0.2">
      <c r="A64" s="6" t="s">
        <v>113</v>
      </c>
      <c r="B64" s="7">
        <v>0</v>
      </c>
      <c r="C64" s="7">
        <v>0</v>
      </c>
      <c r="D64" s="7">
        <v>0</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9.6800560000000004</v>
      </c>
      <c r="W64" s="7">
        <v>3.6375999999999999</v>
      </c>
      <c r="X64" s="7">
        <v>0</v>
      </c>
      <c r="Y64" s="7">
        <v>0</v>
      </c>
      <c r="Z64" s="7">
        <v>0</v>
      </c>
      <c r="AA64" s="7">
        <v>0</v>
      </c>
      <c r="AB64" s="7">
        <v>0</v>
      </c>
      <c r="AC64" s="7">
        <v>0</v>
      </c>
      <c r="AD64" s="7">
        <v>0</v>
      </c>
      <c r="AE64" s="7">
        <v>0</v>
      </c>
      <c r="AF64" s="7">
        <v>0</v>
      </c>
      <c r="AG64" s="7">
        <v>0</v>
      </c>
      <c r="AH64" s="7">
        <v>0</v>
      </c>
      <c r="AI64" s="7">
        <v>0</v>
      </c>
      <c r="AJ64" s="7">
        <v>0</v>
      </c>
      <c r="AK64" s="7">
        <v>0</v>
      </c>
      <c r="AL64" s="8">
        <f t="shared" si="0"/>
        <v>13.317655999999999</v>
      </c>
      <c r="AM64" s="7">
        <f t="shared" si="1"/>
        <v>13317.655999999999</v>
      </c>
    </row>
    <row r="65" spans="1:39" x14ac:dyDescent="0.2">
      <c r="A65" s="6" t="s">
        <v>114</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186.4907</v>
      </c>
      <c r="W65" s="7">
        <v>157.5</v>
      </c>
      <c r="X65" s="7">
        <v>153.75</v>
      </c>
      <c r="Y65" s="7">
        <v>200.25</v>
      </c>
      <c r="Z65" s="7">
        <v>156.75</v>
      </c>
      <c r="AA65" s="7">
        <v>156.75</v>
      </c>
      <c r="AB65" s="7">
        <v>198.75</v>
      </c>
      <c r="AC65" s="7">
        <v>154.5</v>
      </c>
      <c r="AD65" s="7">
        <v>156</v>
      </c>
      <c r="AE65" s="7">
        <v>196.5</v>
      </c>
      <c r="AF65" s="7">
        <v>118.5</v>
      </c>
      <c r="AG65" s="7">
        <v>109.5</v>
      </c>
      <c r="AH65" s="7">
        <v>75</v>
      </c>
      <c r="AI65" s="7">
        <v>0</v>
      </c>
      <c r="AJ65" s="7">
        <v>0</v>
      </c>
      <c r="AK65" s="7">
        <v>0</v>
      </c>
      <c r="AL65" s="8">
        <f t="shared" si="0"/>
        <v>2020.2407000000001</v>
      </c>
      <c r="AM65" s="7">
        <f t="shared" si="1"/>
        <v>2020240.7</v>
      </c>
    </row>
    <row r="66" spans="1:39" x14ac:dyDescent="0.2">
      <c r="A66" s="6" t="s">
        <v>115</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5.375</v>
      </c>
      <c r="W66" s="7">
        <v>25</v>
      </c>
      <c r="X66" s="7">
        <v>5</v>
      </c>
      <c r="Y66" s="7">
        <v>5</v>
      </c>
      <c r="Z66" s="7">
        <v>25</v>
      </c>
      <c r="AA66" s="7">
        <v>25</v>
      </c>
      <c r="AB66" s="7">
        <v>30</v>
      </c>
      <c r="AC66" s="7">
        <v>40</v>
      </c>
      <c r="AD66" s="7">
        <v>40</v>
      </c>
      <c r="AE66" s="7">
        <v>100</v>
      </c>
      <c r="AF66" s="7">
        <v>300</v>
      </c>
      <c r="AG66" s="7">
        <v>300</v>
      </c>
      <c r="AH66" s="7">
        <v>300</v>
      </c>
      <c r="AI66" s="7">
        <v>300</v>
      </c>
      <c r="AJ66" s="7">
        <v>0</v>
      </c>
      <c r="AK66" s="7">
        <v>0</v>
      </c>
      <c r="AL66" s="8">
        <f t="shared" si="0"/>
        <v>1500.375</v>
      </c>
      <c r="AM66" s="7">
        <f t="shared" si="1"/>
        <v>1500375</v>
      </c>
    </row>
    <row r="67" spans="1:39" x14ac:dyDescent="0.2">
      <c r="A67" s="6" t="s">
        <v>116</v>
      </c>
      <c r="B67" s="7">
        <v>0</v>
      </c>
      <c r="C67" s="7">
        <v>0</v>
      </c>
      <c r="D67" s="7">
        <v>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2.5</v>
      </c>
      <c r="Y67" s="7">
        <v>2.5</v>
      </c>
      <c r="Z67" s="7">
        <v>2.5</v>
      </c>
      <c r="AA67" s="7">
        <v>2.5</v>
      </c>
      <c r="AB67" s="7">
        <v>2.5</v>
      </c>
      <c r="AC67" s="7">
        <v>2.5</v>
      </c>
      <c r="AD67" s="7">
        <v>25</v>
      </c>
      <c r="AE67" s="7">
        <v>125</v>
      </c>
      <c r="AF67" s="7">
        <v>350</v>
      </c>
      <c r="AG67" s="7">
        <v>300</v>
      </c>
      <c r="AH67" s="7">
        <v>300</v>
      </c>
      <c r="AI67" s="7">
        <v>50</v>
      </c>
      <c r="AJ67" s="7">
        <v>25</v>
      </c>
      <c r="AK67" s="7">
        <v>2.5</v>
      </c>
      <c r="AL67" s="8">
        <f t="shared" si="0"/>
        <v>1165</v>
      </c>
      <c r="AM67" s="7">
        <f t="shared" si="1"/>
        <v>1165000</v>
      </c>
    </row>
    <row r="68" spans="1:39" x14ac:dyDescent="0.2">
      <c r="A68" s="6" t="s">
        <v>117</v>
      </c>
      <c r="B68" s="7">
        <v>0</v>
      </c>
      <c r="C68" s="7">
        <v>0</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1</v>
      </c>
      <c r="Y68" s="7">
        <v>1</v>
      </c>
      <c r="Z68" s="7">
        <v>2.5</v>
      </c>
      <c r="AA68" s="7">
        <v>25</v>
      </c>
      <c r="AB68" s="7">
        <v>200</v>
      </c>
      <c r="AC68" s="7">
        <v>50</v>
      </c>
      <c r="AD68" s="7">
        <v>50</v>
      </c>
      <c r="AE68" s="7">
        <v>250</v>
      </c>
      <c r="AF68" s="7">
        <v>250</v>
      </c>
      <c r="AG68" s="7">
        <v>250</v>
      </c>
      <c r="AH68" s="7">
        <v>150</v>
      </c>
      <c r="AI68" s="7">
        <v>100</v>
      </c>
      <c r="AJ68" s="7">
        <v>140</v>
      </c>
      <c r="AK68" s="7">
        <v>5</v>
      </c>
      <c r="AL68" s="8">
        <f t="shared" si="0"/>
        <v>1329.5</v>
      </c>
      <c r="AM68" s="7">
        <f t="shared" si="1"/>
        <v>1329500</v>
      </c>
    </row>
    <row r="69" spans="1:39" x14ac:dyDescent="0.2">
      <c r="A69" s="6" t="s">
        <v>118</v>
      </c>
      <c r="B69" s="7">
        <v>0</v>
      </c>
      <c r="C69" s="7">
        <v>0</v>
      </c>
      <c r="D69" s="7">
        <v>0</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93.89</v>
      </c>
      <c r="W69" s="7">
        <v>450</v>
      </c>
      <c r="X69" s="7">
        <v>500</v>
      </c>
      <c r="Y69" s="7">
        <v>500</v>
      </c>
      <c r="Z69" s="7">
        <v>500</v>
      </c>
      <c r="AA69" s="7">
        <v>0</v>
      </c>
      <c r="AB69" s="7">
        <v>0</v>
      </c>
      <c r="AC69" s="7">
        <v>0</v>
      </c>
      <c r="AD69" s="7">
        <v>0</v>
      </c>
      <c r="AE69" s="7">
        <v>0</v>
      </c>
      <c r="AF69" s="7">
        <v>0</v>
      </c>
      <c r="AG69" s="7">
        <v>0</v>
      </c>
      <c r="AH69" s="7">
        <v>0</v>
      </c>
      <c r="AI69" s="7">
        <v>0</v>
      </c>
      <c r="AJ69" s="7">
        <v>0</v>
      </c>
      <c r="AK69" s="7">
        <v>0</v>
      </c>
      <c r="AL69" s="8">
        <f t="shared" si="0"/>
        <v>2043.8899999999999</v>
      </c>
      <c r="AM69" s="7">
        <f t="shared" si="1"/>
        <v>2043889.9999999998</v>
      </c>
    </row>
    <row r="70" spans="1:39" x14ac:dyDescent="0.2">
      <c r="A70" s="6" t="s">
        <v>119</v>
      </c>
      <c r="B70" s="7">
        <v>0</v>
      </c>
      <c r="C70" s="7">
        <v>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70</v>
      </c>
      <c r="Z70" s="7">
        <v>0</v>
      </c>
      <c r="AA70" s="7">
        <v>0</v>
      </c>
      <c r="AB70" s="7">
        <v>0</v>
      </c>
      <c r="AC70" s="7">
        <v>0</v>
      </c>
      <c r="AD70" s="7">
        <v>0</v>
      </c>
      <c r="AE70" s="7">
        <v>0</v>
      </c>
      <c r="AF70" s="7">
        <v>0</v>
      </c>
      <c r="AG70" s="7">
        <v>0</v>
      </c>
      <c r="AH70" s="7">
        <v>0</v>
      </c>
      <c r="AI70" s="7">
        <v>0</v>
      </c>
      <c r="AJ70" s="7">
        <v>0</v>
      </c>
      <c r="AK70" s="7">
        <v>0</v>
      </c>
      <c r="AL70" s="8">
        <f t="shared" si="0"/>
        <v>70</v>
      </c>
      <c r="AM70" s="7">
        <f t="shared" si="1"/>
        <v>70000</v>
      </c>
    </row>
    <row r="71" spans="1:39" x14ac:dyDescent="0.2">
      <c r="A71" s="6" t="s">
        <v>120</v>
      </c>
      <c r="B71" s="7">
        <v>0</v>
      </c>
      <c r="C71" s="7">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c r="Z71" s="7">
        <v>20.8</v>
      </c>
      <c r="AA71" s="7">
        <v>20.8</v>
      </c>
      <c r="AB71" s="7">
        <v>20.8</v>
      </c>
      <c r="AC71" s="7">
        <v>20.8</v>
      </c>
      <c r="AD71" s="7">
        <v>3279.6</v>
      </c>
      <c r="AE71" s="7">
        <v>3279.6</v>
      </c>
      <c r="AF71" s="7">
        <v>3279.6</v>
      </c>
      <c r="AG71" s="7">
        <v>3279.6</v>
      </c>
      <c r="AH71" s="7">
        <v>3279.6</v>
      </c>
      <c r="AI71" s="7">
        <v>3279.6</v>
      </c>
      <c r="AJ71" s="7">
        <v>3279.6</v>
      </c>
      <c r="AK71" s="7">
        <v>3279.6</v>
      </c>
      <c r="AL71" s="8">
        <f t="shared" ref="AL71:AL134" si="2">SUM(V71:AI71)</f>
        <v>19760.8</v>
      </c>
      <c r="AM71" s="7">
        <f t="shared" ref="AM71:AM134" si="3">AL71*1000</f>
        <v>19760800</v>
      </c>
    </row>
    <row r="72" spans="1:39" x14ac:dyDescent="0.2">
      <c r="AL72" s="8">
        <f t="shared" si="2"/>
        <v>0</v>
      </c>
      <c r="AM72" s="7">
        <f t="shared" si="3"/>
        <v>0</v>
      </c>
    </row>
    <row r="73" spans="1:39" x14ac:dyDescent="0.2">
      <c r="A73" s="6" t="s">
        <v>122</v>
      </c>
      <c r="AL73" s="8">
        <f t="shared" si="2"/>
        <v>0</v>
      </c>
      <c r="AM73" s="7">
        <f t="shared" si="3"/>
        <v>0</v>
      </c>
    </row>
    <row r="74" spans="1:39" x14ac:dyDescent="0.2">
      <c r="A74" s="6" t="s">
        <v>89</v>
      </c>
      <c r="B74" s="7">
        <v>0.54602859999999998</v>
      </c>
      <c r="C74" s="7">
        <v>6.1075274000000004</v>
      </c>
      <c r="D74" s="7">
        <v>1.1744277999999999</v>
      </c>
      <c r="E74" s="7">
        <v>0.51088699999999998</v>
      </c>
      <c r="F74" s="7">
        <v>0.59979919999999998</v>
      </c>
      <c r="G74" s="7">
        <v>0.45459179999999999</v>
      </c>
      <c r="H74" s="7">
        <v>0.70058039999999999</v>
      </c>
      <c r="I74" s="7">
        <v>0.40461459999999999</v>
      </c>
      <c r="J74" s="7">
        <v>0.47359000000000001</v>
      </c>
      <c r="K74" s="7">
        <v>0.44545279999999998</v>
      </c>
      <c r="L74" s="7">
        <v>0.373971</v>
      </c>
      <c r="M74" s="7">
        <v>0.6053866</v>
      </c>
      <c r="N74" s="7">
        <v>0.2570828</v>
      </c>
      <c r="O74" s="7">
        <v>0.32956039999999998</v>
      </c>
      <c r="P74" s="7">
        <v>1.3600652</v>
      </c>
      <c r="Q74" s="7">
        <v>2.2594650000000001</v>
      </c>
      <c r="R74" s="7">
        <v>2.5886119999999999</v>
      </c>
      <c r="S74" s="7">
        <v>0.22921079999999999</v>
      </c>
      <c r="T74" s="7">
        <v>5.7723405999999997</v>
      </c>
      <c r="U74" s="7">
        <v>1.2560131999999999</v>
      </c>
      <c r="V74" s="7">
        <v>1.7445999999999999</v>
      </c>
      <c r="W74" s="7">
        <v>5.1999999999999995E-4</v>
      </c>
      <c r="X74" s="7">
        <v>44.2</v>
      </c>
      <c r="Y74" s="7">
        <v>26</v>
      </c>
      <c r="Z74" s="7">
        <v>0</v>
      </c>
      <c r="AA74" s="7">
        <v>0</v>
      </c>
      <c r="AB74" s="7">
        <v>0</v>
      </c>
      <c r="AC74" s="7">
        <v>0</v>
      </c>
      <c r="AD74" s="7">
        <v>0</v>
      </c>
      <c r="AE74" s="7">
        <v>0</v>
      </c>
      <c r="AF74" s="7">
        <v>0</v>
      </c>
      <c r="AG74" s="7">
        <v>0</v>
      </c>
      <c r="AH74" s="7">
        <v>0</v>
      </c>
      <c r="AI74" s="7">
        <v>0</v>
      </c>
      <c r="AJ74" s="7">
        <v>0</v>
      </c>
      <c r="AK74" s="7">
        <v>0</v>
      </c>
      <c r="AL74" s="8">
        <f t="shared" si="2"/>
        <v>71.945120000000003</v>
      </c>
      <c r="AM74" s="7">
        <f t="shared" si="3"/>
        <v>71945.12000000001</v>
      </c>
    </row>
    <row r="75" spans="1:39" x14ac:dyDescent="0.2">
      <c r="A75" s="6" t="s">
        <v>90</v>
      </c>
      <c r="B75" s="7">
        <v>13.500034599999999</v>
      </c>
      <c r="C75" s="7">
        <v>21.9563734</v>
      </c>
      <c r="D75" s="7">
        <v>14.3146016</v>
      </c>
      <c r="E75" s="7">
        <v>10.550103200000001</v>
      </c>
      <c r="F75" s="7">
        <v>6.7896374000000002</v>
      </c>
      <c r="G75" s="7">
        <v>1.3780676000000001</v>
      </c>
      <c r="H75" s="7">
        <v>22.240288199999998</v>
      </c>
      <c r="I75" s="7">
        <v>2.0240376000000002</v>
      </c>
      <c r="J75" s="7">
        <v>0.83413199999999998</v>
      </c>
      <c r="K75" s="7">
        <v>0.86898759999999997</v>
      </c>
      <c r="L75" s="7">
        <v>0</v>
      </c>
      <c r="M75" s="7">
        <v>3.3965177999999998</v>
      </c>
      <c r="N75" s="7">
        <v>4.1853759999999998</v>
      </c>
      <c r="O75" s="7">
        <v>0</v>
      </c>
      <c r="P75" s="7">
        <v>0</v>
      </c>
      <c r="Q75" s="7">
        <v>0</v>
      </c>
      <c r="R75" s="7">
        <v>0</v>
      </c>
      <c r="S75" s="7">
        <v>0</v>
      </c>
      <c r="T75" s="7">
        <v>0</v>
      </c>
      <c r="U75" s="7">
        <v>0</v>
      </c>
      <c r="V75" s="7">
        <v>2.2100000000000002E-2</v>
      </c>
      <c r="W75" s="7">
        <v>0.39</v>
      </c>
      <c r="X75" s="7">
        <v>0.39</v>
      </c>
      <c r="Y75" s="7">
        <v>0.39</v>
      </c>
      <c r="Z75" s="7">
        <v>0.65</v>
      </c>
      <c r="AA75" s="7">
        <v>0.65</v>
      </c>
      <c r="AB75" s="7">
        <v>0.65</v>
      </c>
      <c r="AC75" s="7">
        <v>0.65</v>
      </c>
      <c r="AD75" s="7">
        <v>0.65</v>
      </c>
      <c r="AE75" s="7">
        <v>11.7</v>
      </c>
      <c r="AF75" s="7">
        <v>7.8</v>
      </c>
      <c r="AG75" s="7">
        <v>7.8</v>
      </c>
      <c r="AH75" s="7">
        <v>0</v>
      </c>
      <c r="AI75" s="7">
        <v>0</v>
      </c>
      <c r="AJ75" s="7">
        <v>0</v>
      </c>
      <c r="AK75" s="7">
        <v>0</v>
      </c>
      <c r="AL75" s="8">
        <f t="shared" si="2"/>
        <v>31.742100000000001</v>
      </c>
      <c r="AM75" s="7">
        <f t="shared" si="3"/>
        <v>31742.100000000002</v>
      </c>
    </row>
    <row r="76" spans="1:39" x14ac:dyDescent="0.2">
      <c r="A76" s="6" t="s">
        <v>91</v>
      </c>
      <c r="B76" s="7">
        <v>0</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18.2</v>
      </c>
      <c r="Z76" s="7">
        <v>0</v>
      </c>
      <c r="AA76" s="7">
        <v>0</v>
      </c>
      <c r="AB76" s="7">
        <v>0</v>
      </c>
      <c r="AC76" s="7">
        <v>0</v>
      </c>
      <c r="AD76" s="7">
        <v>0</v>
      </c>
      <c r="AE76" s="7">
        <v>0</v>
      </c>
      <c r="AF76" s="7">
        <v>0</v>
      </c>
      <c r="AG76" s="7">
        <v>0</v>
      </c>
      <c r="AH76" s="7">
        <v>0</v>
      </c>
      <c r="AI76" s="7">
        <v>0</v>
      </c>
      <c r="AJ76" s="7">
        <v>0</v>
      </c>
      <c r="AK76" s="7">
        <v>0</v>
      </c>
      <c r="AL76" s="8">
        <f t="shared" si="2"/>
        <v>18.2</v>
      </c>
      <c r="AM76" s="7">
        <f t="shared" si="3"/>
        <v>18200</v>
      </c>
    </row>
    <row r="77" spans="1:39" x14ac:dyDescent="0.2">
      <c r="A77" s="6" t="s">
        <v>92</v>
      </c>
      <c r="B77" s="7">
        <v>0</v>
      </c>
      <c r="C77" s="7">
        <v>0</v>
      </c>
      <c r="D77" s="7">
        <v>0</v>
      </c>
      <c r="E77" s="7">
        <v>0</v>
      </c>
      <c r="F77" s="7">
        <v>0</v>
      </c>
      <c r="G77" s="7">
        <v>0</v>
      </c>
      <c r="H77" s="7">
        <v>0</v>
      </c>
      <c r="I77" s="7">
        <v>0</v>
      </c>
      <c r="J77" s="7">
        <v>0</v>
      </c>
      <c r="K77" s="7">
        <v>0</v>
      </c>
      <c r="L77" s="7">
        <v>0.37240799999999902</v>
      </c>
      <c r="M77" s="7">
        <v>2.3245350999999999</v>
      </c>
      <c r="N77" s="7">
        <v>6.2763255999999998</v>
      </c>
      <c r="O77" s="7">
        <v>0.36407129999999999</v>
      </c>
      <c r="P77" s="7">
        <v>0.41365489999999999</v>
      </c>
      <c r="Q77" s="7">
        <v>3.9906537999999898</v>
      </c>
      <c r="R77" s="7">
        <v>5.7147400000000001E-2</v>
      </c>
      <c r="S77" s="7">
        <v>5.4333100000000002E-2</v>
      </c>
      <c r="T77" s="7">
        <v>5.46163E-2</v>
      </c>
      <c r="U77" s="7">
        <v>5.5294799999999998E-2</v>
      </c>
      <c r="V77" s="7">
        <v>5.1919999999999897E-2</v>
      </c>
      <c r="W77" s="7">
        <v>0</v>
      </c>
      <c r="X77" s="7">
        <v>2.94999999999999</v>
      </c>
      <c r="Y77" s="7">
        <v>2.94999999999999</v>
      </c>
      <c r="Z77" s="7">
        <v>14.75</v>
      </c>
      <c r="AA77" s="7">
        <v>14.75</v>
      </c>
      <c r="AB77" s="7">
        <v>14.75</v>
      </c>
      <c r="AC77" s="7">
        <v>14.75</v>
      </c>
      <c r="AD77" s="7">
        <v>14.75</v>
      </c>
      <c r="AE77" s="7">
        <v>118</v>
      </c>
      <c r="AF77" s="7">
        <v>236</v>
      </c>
      <c r="AG77" s="7">
        <v>236</v>
      </c>
      <c r="AH77" s="7">
        <v>236</v>
      </c>
      <c r="AI77" s="7">
        <v>118</v>
      </c>
      <c r="AJ77" s="7">
        <v>0</v>
      </c>
      <c r="AK77" s="7">
        <v>0</v>
      </c>
      <c r="AL77" s="8">
        <f t="shared" si="2"/>
        <v>1023.70192</v>
      </c>
      <c r="AM77" s="7">
        <f t="shared" si="3"/>
        <v>1023701.9199999999</v>
      </c>
    </row>
    <row r="78" spans="1:39" x14ac:dyDescent="0.2">
      <c r="A78" s="6" t="s">
        <v>93</v>
      </c>
      <c r="B78" s="7">
        <v>0.13461219999999999</v>
      </c>
      <c r="C78" s="7">
        <v>0.1410981</v>
      </c>
      <c r="D78" s="7">
        <v>2.1457887000000002</v>
      </c>
      <c r="E78" s="7">
        <v>0.71251949999999997</v>
      </c>
      <c r="F78" s="7">
        <v>3.6760348</v>
      </c>
      <c r="G78" s="7">
        <v>4.0203609</v>
      </c>
      <c r="H78" s="7">
        <v>1.4090681</v>
      </c>
      <c r="I78" s="7">
        <v>0.35521749999999902</v>
      </c>
      <c r="J78" s="7">
        <v>13.514165</v>
      </c>
      <c r="K78" s="7">
        <v>8.8568475000000007</v>
      </c>
      <c r="L78" s="7">
        <v>13.457163</v>
      </c>
      <c r="M78" s="7">
        <v>7.7391258000000001</v>
      </c>
      <c r="N78" s="7">
        <v>17.258283200000001</v>
      </c>
      <c r="O78" s="7">
        <v>1.3371740000000001</v>
      </c>
      <c r="P78" s="7">
        <v>53.444398999999997</v>
      </c>
      <c r="Q78" s="7">
        <v>52.724199200000001</v>
      </c>
      <c r="R78" s="7">
        <v>1.4518883</v>
      </c>
      <c r="S78" s="7">
        <v>0.22456760000000001</v>
      </c>
      <c r="T78" s="7">
        <v>23.784470200000001</v>
      </c>
      <c r="U78" s="7">
        <v>29.033343599999998</v>
      </c>
      <c r="V78" s="7">
        <v>2.4599999999999999E-3</v>
      </c>
      <c r="W78" s="7">
        <v>0.01</v>
      </c>
      <c r="X78" s="7">
        <v>0.35</v>
      </c>
      <c r="Y78" s="7">
        <v>0.02</v>
      </c>
      <c r="Z78" s="7">
        <v>0</v>
      </c>
      <c r="AA78" s="7">
        <v>1.3</v>
      </c>
      <c r="AB78" s="7">
        <v>0.05</v>
      </c>
      <c r="AC78" s="7">
        <v>0.05</v>
      </c>
      <c r="AD78" s="7">
        <v>0.05</v>
      </c>
      <c r="AE78" s="7">
        <v>0</v>
      </c>
      <c r="AF78" s="7">
        <v>0</v>
      </c>
      <c r="AG78" s="7">
        <v>0</v>
      </c>
      <c r="AH78" s="7">
        <v>0</v>
      </c>
      <c r="AI78" s="7">
        <v>0</v>
      </c>
      <c r="AJ78" s="7">
        <v>0</v>
      </c>
      <c r="AK78" s="7">
        <v>0</v>
      </c>
      <c r="AL78" s="8">
        <f t="shared" si="2"/>
        <v>1.8324600000000002</v>
      </c>
      <c r="AM78" s="7">
        <f t="shared" si="3"/>
        <v>1832.4600000000003</v>
      </c>
    </row>
    <row r="79" spans="1:39" x14ac:dyDescent="0.2">
      <c r="A79" s="6" t="s">
        <v>94</v>
      </c>
      <c r="B79" s="7">
        <v>1.533779</v>
      </c>
      <c r="C79" s="7">
        <v>0.89387220000000001</v>
      </c>
      <c r="D79" s="7">
        <v>0.2267304</v>
      </c>
      <c r="E79" s="7">
        <v>0.6900712</v>
      </c>
      <c r="F79" s="7">
        <v>0.33589140000000001</v>
      </c>
      <c r="G79" s="7">
        <v>0.67829059999999997</v>
      </c>
      <c r="H79" s="7">
        <v>0.31655</v>
      </c>
      <c r="I79" s="7">
        <v>0.33840819999999999</v>
      </c>
      <c r="J79" s="7">
        <v>0.30419999999999903</v>
      </c>
      <c r="K79" s="7">
        <v>0.3111004</v>
      </c>
      <c r="L79" s="7">
        <v>0.43892419999999999</v>
      </c>
      <c r="M79" s="7">
        <v>1.7812079999999999</v>
      </c>
      <c r="N79" s="7">
        <v>1.1258805999999999</v>
      </c>
      <c r="O79" s="7">
        <v>0.97907420000000001</v>
      </c>
      <c r="P79" s="7">
        <v>3.1118437999999999</v>
      </c>
      <c r="Q79" s="7">
        <v>8.2541861999999995</v>
      </c>
      <c r="R79" s="7">
        <v>43.445877799999998</v>
      </c>
      <c r="S79" s="7">
        <v>82.462978000000007</v>
      </c>
      <c r="T79" s="7">
        <v>13.81588</v>
      </c>
      <c r="U79" s="7">
        <v>66.897667200000001</v>
      </c>
      <c r="V79" s="7">
        <v>12.63106</v>
      </c>
      <c r="W79" s="7">
        <v>35.197760000000002</v>
      </c>
      <c r="X79" s="7">
        <v>1.3</v>
      </c>
      <c r="Y79" s="7">
        <v>1.3</v>
      </c>
      <c r="Z79" s="7">
        <v>0.65</v>
      </c>
      <c r="AA79" s="7">
        <v>0.65</v>
      </c>
      <c r="AB79" s="7">
        <v>0.65</v>
      </c>
      <c r="AC79" s="7">
        <v>0.65</v>
      </c>
      <c r="AD79" s="7">
        <v>0</v>
      </c>
      <c r="AE79" s="7">
        <v>0</v>
      </c>
      <c r="AF79" s="7">
        <v>0</v>
      </c>
      <c r="AG79" s="7">
        <v>0</v>
      </c>
      <c r="AH79" s="7">
        <v>0</v>
      </c>
      <c r="AI79" s="7">
        <v>0</v>
      </c>
      <c r="AJ79" s="7">
        <v>0</v>
      </c>
      <c r="AK79" s="7">
        <v>0</v>
      </c>
      <c r="AL79" s="8">
        <f t="shared" si="2"/>
        <v>53.028819999999989</v>
      </c>
      <c r="AM79" s="7">
        <f t="shared" si="3"/>
        <v>53028.819999999992</v>
      </c>
    </row>
    <row r="80" spans="1:39" x14ac:dyDescent="0.2">
      <c r="A80" s="6" t="s">
        <v>95</v>
      </c>
      <c r="B80" s="7">
        <v>5.2985166000000001</v>
      </c>
      <c r="C80" s="7">
        <v>25.9936404</v>
      </c>
      <c r="D80" s="7">
        <v>5.650957</v>
      </c>
      <c r="E80" s="7">
        <v>19.162694200000001</v>
      </c>
      <c r="F80" s="7">
        <v>75.301135000000002</v>
      </c>
      <c r="G80" s="7">
        <v>3.7421098000000002</v>
      </c>
      <c r="H80" s="7">
        <v>30.6784322</v>
      </c>
      <c r="I80" s="7">
        <v>51.089516400000001</v>
      </c>
      <c r="J80" s="7">
        <v>8.5102315999999991</v>
      </c>
      <c r="K80" s="7">
        <v>39.4619316</v>
      </c>
      <c r="L80" s="7">
        <v>3.4914698</v>
      </c>
      <c r="M80" s="7">
        <v>93.167630399999993</v>
      </c>
      <c r="N80" s="7">
        <v>2.3348338000000002</v>
      </c>
      <c r="O80" s="7">
        <v>69.596781800000002</v>
      </c>
      <c r="P80" s="7">
        <v>2.2632895999999998</v>
      </c>
      <c r="Q80" s="7">
        <v>-2.5729989999999998</v>
      </c>
      <c r="R80" s="7">
        <v>1.7154592</v>
      </c>
      <c r="S80" s="7">
        <v>3.5411999999999999</v>
      </c>
      <c r="T80" s="7">
        <v>0.18720000000000001</v>
      </c>
      <c r="U80" s="7">
        <v>5.7513325999999996</v>
      </c>
      <c r="V80" s="7">
        <v>0</v>
      </c>
      <c r="W80" s="7">
        <v>3.22296</v>
      </c>
      <c r="X80" s="7">
        <v>0</v>
      </c>
      <c r="Y80" s="7">
        <v>0</v>
      </c>
      <c r="Z80" s="7">
        <v>0</v>
      </c>
      <c r="AA80" s="7">
        <v>0</v>
      </c>
      <c r="AB80" s="7">
        <v>0</v>
      </c>
      <c r="AC80" s="7">
        <v>0</v>
      </c>
      <c r="AD80" s="7">
        <v>0</v>
      </c>
      <c r="AE80" s="7">
        <v>0</v>
      </c>
      <c r="AF80" s="7">
        <v>0</v>
      </c>
      <c r="AG80" s="7">
        <v>0</v>
      </c>
      <c r="AH80" s="7">
        <v>0</v>
      </c>
      <c r="AI80" s="7">
        <v>0</v>
      </c>
      <c r="AJ80" s="7">
        <v>0</v>
      </c>
      <c r="AK80" s="7">
        <v>0</v>
      </c>
      <c r="AL80" s="8">
        <f t="shared" si="2"/>
        <v>3.22296</v>
      </c>
      <c r="AM80" s="7">
        <f t="shared" si="3"/>
        <v>3222.96</v>
      </c>
    </row>
    <row r="81" spans="1:39" x14ac:dyDescent="0.2">
      <c r="A81" s="6" t="s">
        <v>96</v>
      </c>
      <c r="B81" s="7">
        <v>0</v>
      </c>
      <c r="C81" s="7">
        <v>0</v>
      </c>
      <c r="D81" s="7">
        <v>0</v>
      </c>
      <c r="E81" s="7">
        <v>56.054481599999903</v>
      </c>
      <c r="F81" s="7">
        <v>15.9821974</v>
      </c>
      <c r="G81" s="7">
        <v>10.6427958</v>
      </c>
      <c r="H81" s="7">
        <v>13.876129799999999</v>
      </c>
      <c r="I81" s="7">
        <v>125.5549334</v>
      </c>
      <c r="J81" s="7">
        <v>17.593802199999999</v>
      </c>
      <c r="K81" s="7">
        <v>5.4251443999999998</v>
      </c>
      <c r="L81" s="7">
        <v>4.1253289999999998</v>
      </c>
      <c r="M81" s="7">
        <v>1.3465867999999901</v>
      </c>
      <c r="N81" s="7">
        <v>0.34890959999999999</v>
      </c>
      <c r="O81" s="7">
        <v>0.16635059999999999</v>
      </c>
      <c r="P81" s="7">
        <v>0.18720000000000001</v>
      </c>
      <c r="Q81" s="7">
        <v>0.50935819999999998</v>
      </c>
      <c r="R81" s="7">
        <v>2.8858569999999899</v>
      </c>
      <c r="S81" s="7">
        <v>0.28325440000000002</v>
      </c>
      <c r="T81" s="7">
        <v>7.4879999999999999E-4</v>
      </c>
      <c r="U81" s="7">
        <v>7.5920000000000002E-4</v>
      </c>
      <c r="V81" s="7">
        <v>0.41314000000000001</v>
      </c>
      <c r="W81" s="7">
        <v>0.26</v>
      </c>
      <c r="X81" s="7">
        <v>0.13</v>
      </c>
      <c r="Y81" s="7">
        <v>0.13</v>
      </c>
      <c r="Z81" s="7">
        <v>0</v>
      </c>
      <c r="AA81" s="7">
        <v>0</v>
      </c>
      <c r="AB81" s="7">
        <v>0</v>
      </c>
      <c r="AC81" s="7">
        <v>0</v>
      </c>
      <c r="AD81" s="7">
        <v>0</v>
      </c>
      <c r="AE81" s="7">
        <v>0</v>
      </c>
      <c r="AF81" s="7">
        <v>0</v>
      </c>
      <c r="AG81" s="7">
        <v>0</v>
      </c>
      <c r="AH81" s="7">
        <v>0</v>
      </c>
      <c r="AI81" s="7">
        <v>0</v>
      </c>
      <c r="AJ81" s="7">
        <v>0</v>
      </c>
      <c r="AK81" s="7">
        <v>0</v>
      </c>
      <c r="AL81" s="8">
        <f t="shared" si="2"/>
        <v>0.93314000000000008</v>
      </c>
      <c r="AM81" s="7">
        <f t="shared" si="3"/>
        <v>933.1400000000001</v>
      </c>
    </row>
    <row r="82" spans="1:39" x14ac:dyDescent="0.2">
      <c r="A82" s="6" t="s">
        <v>97</v>
      </c>
      <c r="B82" s="7">
        <v>0</v>
      </c>
      <c r="C82" s="7">
        <v>0</v>
      </c>
      <c r="D82" s="7">
        <v>0</v>
      </c>
      <c r="E82" s="7">
        <v>0</v>
      </c>
      <c r="F82" s="7">
        <v>0</v>
      </c>
      <c r="G82" s="7">
        <v>0</v>
      </c>
      <c r="H82" s="7">
        <v>0</v>
      </c>
      <c r="I82" s="7">
        <v>0</v>
      </c>
      <c r="J82" s="7">
        <v>0</v>
      </c>
      <c r="K82" s="7">
        <v>0</v>
      </c>
      <c r="L82" s="7">
        <v>0</v>
      </c>
      <c r="M82" s="7">
        <v>0</v>
      </c>
      <c r="N82" s="7">
        <v>0</v>
      </c>
      <c r="O82" s="7">
        <v>0</v>
      </c>
      <c r="P82" s="7">
        <v>0</v>
      </c>
      <c r="Q82" s="7">
        <v>0</v>
      </c>
      <c r="R82" s="7">
        <v>0</v>
      </c>
      <c r="S82" s="7">
        <v>0</v>
      </c>
      <c r="T82" s="7">
        <v>0.35349599999999998</v>
      </c>
      <c r="U82" s="7">
        <v>0.13574339999999999</v>
      </c>
      <c r="V82" s="7">
        <v>0.36087999999999998</v>
      </c>
      <c r="W82" s="7">
        <v>0.26</v>
      </c>
      <c r="X82" s="7">
        <v>0.26</v>
      </c>
      <c r="Y82" s="7">
        <v>0.26</v>
      </c>
      <c r="Z82" s="7">
        <v>0.26</v>
      </c>
      <c r="AA82" s="7">
        <v>0.26</v>
      </c>
      <c r="AB82" s="7">
        <v>0.26</v>
      </c>
      <c r="AC82" s="7">
        <v>78</v>
      </c>
      <c r="AD82" s="7">
        <v>78</v>
      </c>
      <c r="AE82" s="7">
        <v>130</v>
      </c>
      <c r="AF82" s="7">
        <v>130</v>
      </c>
      <c r="AG82" s="7">
        <v>130</v>
      </c>
      <c r="AH82" s="7">
        <v>130</v>
      </c>
      <c r="AI82" s="7">
        <v>1.3</v>
      </c>
      <c r="AJ82" s="7">
        <v>0</v>
      </c>
      <c r="AK82" s="7">
        <v>0</v>
      </c>
      <c r="AL82" s="8">
        <f t="shared" si="2"/>
        <v>679.22087999999997</v>
      </c>
      <c r="AM82" s="7">
        <f t="shared" si="3"/>
        <v>679220.88</v>
      </c>
    </row>
    <row r="83" spans="1:39" x14ac:dyDescent="0.2">
      <c r="A83" s="6" t="s">
        <v>98</v>
      </c>
      <c r="B83" s="7">
        <v>0</v>
      </c>
      <c r="C83" s="7">
        <v>0</v>
      </c>
      <c r="D83" s="7">
        <v>0</v>
      </c>
      <c r="E83" s="7">
        <v>0</v>
      </c>
      <c r="F83" s="7">
        <v>0</v>
      </c>
      <c r="G83" s="7">
        <v>0</v>
      </c>
      <c r="H83" s="7">
        <v>0</v>
      </c>
      <c r="I83" s="7">
        <v>0</v>
      </c>
      <c r="J83" s="7">
        <v>1.6856397999999999</v>
      </c>
      <c r="K83" s="7">
        <v>1.7110132</v>
      </c>
      <c r="L83" s="7">
        <v>3.4765769999999998</v>
      </c>
      <c r="M83" s="7">
        <v>16.815585800000001</v>
      </c>
      <c r="N83" s="7">
        <v>6.7850691999999997</v>
      </c>
      <c r="O83" s="7">
        <v>1.2628459999999999</v>
      </c>
      <c r="P83" s="7">
        <v>1.218256</v>
      </c>
      <c r="Q83" s="7">
        <v>0.80742219999999998</v>
      </c>
      <c r="R83" s="7">
        <v>86.560892600000003</v>
      </c>
      <c r="S83" s="7">
        <v>59.173303799999999</v>
      </c>
      <c r="T83" s="7">
        <v>8.5015034000000007</v>
      </c>
      <c r="U83" s="7">
        <v>8.3910528000000006</v>
      </c>
      <c r="V83" s="7">
        <v>2.1086</v>
      </c>
      <c r="W83" s="7">
        <v>20.8</v>
      </c>
      <c r="X83" s="7">
        <v>15.6</v>
      </c>
      <c r="Y83" s="7">
        <v>0</v>
      </c>
      <c r="Z83" s="7">
        <v>0</v>
      </c>
      <c r="AA83" s="7">
        <v>0</v>
      </c>
      <c r="AB83" s="7">
        <v>0</v>
      </c>
      <c r="AC83" s="7">
        <v>0</v>
      </c>
      <c r="AD83" s="7">
        <v>0</v>
      </c>
      <c r="AE83" s="7">
        <v>0</v>
      </c>
      <c r="AF83" s="7">
        <v>0</v>
      </c>
      <c r="AG83" s="7">
        <v>0</v>
      </c>
      <c r="AH83" s="7">
        <v>0</v>
      </c>
      <c r="AI83" s="7">
        <v>0</v>
      </c>
      <c r="AJ83" s="7">
        <v>0</v>
      </c>
      <c r="AK83" s="7">
        <v>0</v>
      </c>
      <c r="AL83" s="8">
        <f t="shared" si="2"/>
        <v>38.508600000000001</v>
      </c>
      <c r="AM83" s="7">
        <f t="shared" si="3"/>
        <v>38508.6</v>
      </c>
    </row>
    <row r="84" spans="1:39" x14ac:dyDescent="0.2">
      <c r="A84" s="6" t="s">
        <v>99</v>
      </c>
      <c r="B84" s="7">
        <v>0</v>
      </c>
      <c r="C84" s="7">
        <v>0</v>
      </c>
      <c r="D84" s="7">
        <v>0</v>
      </c>
      <c r="E84" s="7">
        <v>0</v>
      </c>
      <c r="F84" s="7">
        <v>0</v>
      </c>
      <c r="G84" s="7">
        <v>0</v>
      </c>
      <c r="H84" s="7">
        <v>0</v>
      </c>
      <c r="I84" s="7">
        <v>0</v>
      </c>
      <c r="J84" s="7">
        <v>1.7951336</v>
      </c>
      <c r="K84" s="7">
        <v>1.711619</v>
      </c>
      <c r="L84" s="7">
        <v>5.5662307999999996</v>
      </c>
      <c r="M84" s="7">
        <v>18.956963999999999</v>
      </c>
      <c r="N84" s="7">
        <v>0.26746199999999998</v>
      </c>
      <c r="O84" s="7">
        <v>4.0485483999999996</v>
      </c>
      <c r="P84" s="7">
        <v>2.5357748</v>
      </c>
      <c r="Q84" s="7">
        <v>6.9881915999999897</v>
      </c>
      <c r="R84" s="7">
        <v>21.0831582</v>
      </c>
      <c r="S84" s="7">
        <v>3.6319088000000002</v>
      </c>
      <c r="T84" s="7">
        <v>104.9874046</v>
      </c>
      <c r="U84" s="7">
        <v>31.823685399999999</v>
      </c>
      <c r="V84" s="7">
        <v>150.30969719999999</v>
      </c>
      <c r="W84" s="7">
        <v>52</v>
      </c>
      <c r="X84" s="7">
        <v>0</v>
      </c>
      <c r="Y84" s="7">
        <v>0</v>
      </c>
      <c r="Z84" s="7">
        <v>0</v>
      </c>
      <c r="AA84" s="7">
        <v>0</v>
      </c>
      <c r="AB84" s="7">
        <v>0</v>
      </c>
      <c r="AC84" s="7">
        <v>0</v>
      </c>
      <c r="AD84" s="7">
        <v>0</v>
      </c>
      <c r="AE84" s="7">
        <v>0</v>
      </c>
      <c r="AF84" s="7">
        <v>0</v>
      </c>
      <c r="AG84" s="7">
        <v>0</v>
      </c>
      <c r="AH84" s="7">
        <v>0</v>
      </c>
      <c r="AI84" s="7">
        <v>0</v>
      </c>
      <c r="AJ84" s="7">
        <v>0</v>
      </c>
      <c r="AK84" s="7">
        <v>0</v>
      </c>
      <c r="AL84" s="8">
        <f t="shared" si="2"/>
        <v>202.30969719999999</v>
      </c>
      <c r="AM84" s="7">
        <f t="shared" si="3"/>
        <v>202309.6972</v>
      </c>
    </row>
    <row r="85" spans="1:39" x14ac:dyDescent="0.2">
      <c r="A85" s="6" t="s">
        <v>100</v>
      </c>
      <c r="B85" s="7">
        <v>0</v>
      </c>
      <c r="C85" s="7">
        <v>0</v>
      </c>
      <c r="D85" s="7">
        <v>0</v>
      </c>
      <c r="E85" s="7">
        <v>0</v>
      </c>
      <c r="F85" s="7">
        <v>0</v>
      </c>
      <c r="G85" s="7">
        <v>0</v>
      </c>
      <c r="H85" s="7">
        <v>0</v>
      </c>
      <c r="I85" s="7">
        <v>0</v>
      </c>
      <c r="J85" s="7">
        <v>56.498046799999997</v>
      </c>
      <c r="K85" s="7">
        <v>1.2478933999999999</v>
      </c>
      <c r="L85" s="7">
        <v>0.28061540000000001</v>
      </c>
      <c r="M85" s="7">
        <v>88.563862400000005</v>
      </c>
      <c r="N85" s="7">
        <v>31.603686400000001</v>
      </c>
      <c r="O85" s="7">
        <v>38.754443000000002</v>
      </c>
      <c r="P85" s="7">
        <v>35.5197596</v>
      </c>
      <c r="Q85" s="7">
        <v>69.385316000000003</v>
      </c>
      <c r="R85" s="7">
        <v>78.001011399999996</v>
      </c>
      <c r="S85" s="7">
        <v>60.6407594</v>
      </c>
      <c r="T85" s="7">
        <v>65.402986999999996</v>
      </c>
      <c r="U85" s="7">
        <v>77.922015599999995</v>
      </c>
      <c r="V85" s="7">
        <v>25.00264</v>
      </c>
      <c r="W85" s="7">
        <v>3.9</v>
      </c>
      <c r="X85" s="7">
        <v>2.6</v>
      </c>
      <c r="Y85" s="7">
        <v>1.95</v>
      </c>
      <c r="Z85" s="7">
        <v>0</v>
      </c>
      <c r="AA85" s="7">
        <v>0</v>
      </c>
      <c r="AB85" s="7">
        <v>0</v>
      </c>
      <c r="AC85" s="7">
        <v>0</v>
      </c>
      <c r="AD85" s="7">
        <v>0</v>
      </c>
      <c r="AE85" s="7">
        <v>0</v>
      </c>
      <c r="AF85" s="7">
        <v>0</v>
      </c>
      <c r="AG85" s="7">
        <v>0</v>
      </c>
      <c r="AH85" s="7">
        <v>0</v>
      </c>
      <c r="AI85" s="7">
        <v>0</v>
      </c>
      <c r="AJ85" s="7">
        <v>0</v>
      </c>
      <c r="AK85" s="7">
        <v>0</v>
      </c>
      <c r="AL85" s="8">
        <f t="shared" si="2"/>
        <v>33.452640000000002</v>
      </c>
      <c r="AM85" s="7">
        <f t="shared" si="3"/>
        <v>33452.639999999999</v>
      </c>
    </row>
    <row r="86" spans="1:39" x14ac:dyDescent="0.2">
      <c r="A86" s="6" t="s">
        <v>101</v>
      </c>
      <c r="B86" s="7">
        <v>0</v>
      </c>
      <c r="C86" s="7">
        <v>0</v>
      </c>
      <c r="D86" s="7">
        <v>5.7501144999999996</v>
      </c>
      <c r="E86" s="7">
        <v>4.6026746999999997</v>
      </c>
      <c r="F86" s="7">
        <v>2.2908951000000002</v>
      </c>
      <c r="G86" s="7">
        <v>0.41934880000000002</v>
      </c>
      <c r="H86" s="7">
        <v>1.3864369999999999</v>
      </c>
      <c r="I86" s="7">
        <v>7.6765701999999996</v>
      </c>
      <c r="J86" s="7">
        <v>6.2441222999999999</v>
      </c>
      <c r="K86" s="7">
        <v>8.6406372000000005</v>
      </c>
      <c r="L86" s="7">
        <v>13.6491367999999</v>
      </c>
      <c r="M86" s="7">
        <v>22.075449500000001</v>
      </c>
      <c r="N86" s="7">
        <v>38.805638299999998</v>
      </c>
      <c r="O86" s="7">
        <v>23.8238494</v>
      </c>
      <c r="P86" s="7">
        <v>24.111954099999998</v>
      </c>
      <c r="Q86" s="7">
        <v>46.708890799999999</v>
      </c>
      <c r="R86" s="7">
        <v>125.2445259</v>
      </c>
      <c r="S86" s="7">
        <v>122.1746591</v>
      </c>
      <c r="T86" s="7">
        <v>162.4809602</v>
      </c>
      <c r="U86" s="7">
        <v>149.79948099999999</v>
      </c>
      <c r="V86" s="7">
        <v>87.045789999999997</v>
      </c>
      <c r="W86" s="7">
        <v>217.20569</v>
      </c>
      <c r="X86" s="7">
        <v>182.29757000000001</v>
      </c>
      <c r="Y86" s="7">
        <v>85.839259999999996</v>
      </c>
      <c r="Z86" s="7">
        <v>0</v>
      </c>
      <c r="AA86" s="7">
        <v>0</v>
      </c>
      <c r="AB86" s="7">
        <v>0</v>
      </c>
      <c r="AC86" s="7">
        <v>0</v>
      </c>
      <c r="AD86" s="7">
        <v>0</v>
      </c>
      <c r="AE86" s="7">
        <v>0</v>
      </c>
      <c r="AF86" s="7">
        <v>0</v>
      </c>
      <c r="AG86" s="7">
        <v>0</v>
      </c>
      <c r="AH86" s="7">
        <v>0</v>
      </c>
      <c r="AI86" s="7">
        <v>0</v>
      </c>
      <c r="AJ86" s="7">
        <v>0</v>
      </c>
      <c r="AK86" s="7">
        <v>0</v>
      </c>
      <c r="AL86" s="8">
        <f t="shared" si="2"/>
        <v>572.38831000000005</v>
      </c>
      <c r="AM86" s="7">
        <f t="shared" si="3"/>
        <v>572388.31000000006</v>
      </c>
    </row>
    <row r="87" spans="1:39" x14ac:dyDescent="0.2">
      <c r="A87" s="6" t="s">
        <v>102</v>
      </c>
      <c r="B87" s="7">
        <v>65.678925599999999</v>
      </c>
      <c r="C87" s="7">
        <v>1.9181520000000001</v>
      </c>
      <c r="D87" s="7">
        <v>8.4926891999999992</v>
      </c>
      <c r="E87" s="7">
        <v>3.8519519999999998</v>
      </c>
      <c r="F87" s="7">
        <v>15.5997707999999</v>
      </c>
      <c r="G87" s="7">
        <v>11.379852</v>
      </c>
      <c r="H87" s="7">
        <v>24.360910799999999</v>
      </c>
      <c r="I87" s="7">
        <v>5.3909543999999903</v>
      </c>
      <c r="J87" s="7">
        <v>6.3844452</v>
      </c>
      <c r="K87" s="7">
        <v>7.0539287999999898</v>
      </c>
      <c r="L87" s="7">
        <v>8.6956007999999994</v>
      </c>
      <c r="M87" s="7">
        <v>85.230112800000001</v>
      </c>
      <c r="N87" s="7">
        <v>16.321327199999999</v>
      </c>
      <c r="O87" s="7">
        <v>4.8764700000000003</v>
      </c>
      <c r="P87" s="7">
        <v>14.595598799999999</v>
      </c>
      <c r="Q87" s="7">
        <v>38.984685599999999</v>
      </c>
      <c r="R87" s="7">
        <v>32.919140399999897</v>
      </c>
      <c r="S87" s="7">
        <v>38.704077599999998</v>
      </c>
      <c r="T87" s="7">
        <v>8.5753667999999994</v>
      </c>
      <c r="U87" s="7">
        <v>12.6179004</v>
      </c>
      <c r="V87" s="7">
        <v>39.120156000000001</v>
      </c>
      <c r="W87" s="7">
        <v>40.740479999999998</v>
      </c>
      <c r="X87" s="7">
        <v>21.96</v>
      </c>
      <c r="Y87" s="7">
        <v>18</v>
      </c>
      <c r="Z87" s="7">
        <v>2.4</v>
      </c>
      <c r="AA87" s="7">
        <v>0</v>
      </c>
      <c r="AB87" s="7">
        <v>0</v>
      </c>
      <c r="AC87" s="7">
        <v>0</v>
      </c>
      <c r="AD87" s="7">
        <v>0</v>
      </c>
      <c r="AE87" s="7">
        <v>0</v>
      </c>
      <c r="AF87" s="7">
        <v>0</v>
      </c>
      <c r="AG87" s="7">
        <v>0</v>
      </c>
      <c r="AH87" s="7">
        <v>0</v>
      </c>
      <c r="AI87" s="7">
        <v>0</v>
      </c>
      <c r="AJ87" s="7">
        <v>0</v>
      </c>
      <c r="AK87" s="7">
        <v>0</v>
      </c>
      <c r="AL87" s="8">
        <f t="shared" si="2"/>
        <v>122.22063600000001</v>
      </c>
      <c r="AM87" s="7">
        <f t="shared" si="3"/>
        <v>122220.63600000001</v>
      </c>
    </row>
    <row r="88" spans="1:39" x14ac:dyDescent="0.2">
      <c r="A88" s="6" t="s">
        <v>103</v>
      </c>
      <c r="B88" s="7">
        <v>56.413987199999902</v>
      </c>
      <c r="C88" s="7">
        <v>66.805550400000001</v>
      </c>
      <c r="D88" s="7">
        <v>62.1744804</v>
      </c>
      <c r="E88" s="7">
        <v>-12.64353</v>
      </c>
      <c r="F88" s="7">
        <v>54.148379999999896</v>
      </c>
      <c r="G88" s="7">
        <v>35.263984799999903</v>
      </c>
      <c r="H88" s="7">
        <v>46.7557955999999</v>
      </c>
      <c r="I88" s="7">
        <v>43.421652000000002</v>
      </c>
      <c r="J88" s="7">
        <v>50.063859599999901</v>
      </c>
      <c r="K88" s="7">
        <v>43.526150399999999</v>
      </c>
      <c r="L88" s="7">
        <v>21.224754000000001</v>
      </c>
      <c r="M88" s="7">
        <v>23.054221199999901</v>
      </c>
      <c r="N88" s="7">
        <v>36.041578800000003</v>
      </c>
      <c r="O88" s="7">
        <v>41.029372799999997</v>
      </c>
      <c r="P88" s="7">
        <v>66.493000800000004</v>
      </c>
      <c r="Q88" s="7">
        <v>32.007278399999997</v>
      </c>
      <c r="R88" s="7">
        <v>49.3177764</v>
      </c>
      <c r="S88" s="7">
        <v>16.068617999999901</v>
      </c>
      <c r="T88" s="7">
        <v>33.521675999999999</v>
      </c>
      <c r="U88" s="7">
        <v>17.382561599999999</v>
      </c>
      <c r="V88" s="7">
        <v>27.878556</v>
      </c>
      <c r="W88" s="7">
        <v>10.476288</v>
      </c>
      <c r="X88" s="7">
        <v>0</v>
      </c>
      <c r="Y88" s="7">
        <v>0</v>
      </c>
      <c r="Z88" s="7">
        <v>0</v>
      </c>
      <c r="AA88" s="7">
        <v>0</v>
      </c>
      <c r="AB88" s="7">
        <v>0</v>
      </c>
      <c r="AC88" s="7">
        <v>0</v>
      </c>
      <c r="AD88" s="7">
        <v>0</v>
      </c>
      <c r="AE88" s="7">
        <v>0</v>
      </c>
      <c r="AF88" s="7">
        <v>0</v>
      </c>
      <c r="AG88" s="7">
        <v>0</v>
      </c>
      <c r="AH88" s="7">
        <v>0</v>
      </c>
      <c r="AI88" s="7">
        <v>0</v>
      </c>
      <c r="AJ88" s="7">
        <v>0</v>
      </c>
      <c r="AK88" s="7">
        <v>0</v>
      </c>
      <c r="AL88" s="8">
        <f t="shared" si="2"/>
        <v>38.354844</v>
      </c>
      <c r="AM88" s="7">
        <f t="shared" si="3"/>
        <v>38354.843999999997</v>
      </c>
    </row>
    <row r="89" spans="1:39" x14ac:dyDescent="0.2">
      <c r="A89" s="6" t="s">
        <v>104</v>
      </c>
      <c r="B89" s="7">
        <v>0</v>
      </c>
      <c r="C89" s="7">
        <v>0</v>
      </c>
      <c r="D89" s="7">
        <v>2.3746619999999998</v>
      </c>
      <c r="E89" s="7">
        <v>4.0646363999999897</v>
      </c>
      <c r="F89" s="7">
        <v>14.708581199999999</v>
      </c>
      <c r="G89" s="7">
        <v>2.8168175999999998</v>
      </c>
      <c r="H89" s="7">
        <v>28.7372856</v>
      </c>
      <c r="I89" s="7">
        <v>11.6966904</v>
      </c>
      <c r="J89" s="7">
        <v>26.749410000000001</v>
      </c>
      <c r="K89" s="7">
        <v>32.5667124</v>
      </c>
      <c r="L89" s="7">
        <v>33.536007599999998</v>
      </c>
      <c r="M89" s="7">
        <v>46.666919999999998</v>
      </c>
      <c r="N89" s="7">
        <v>20.4989916</v>
      </c>
      <c r="O89" s="7">
        <v>36.6347472</v>
      </c>
      <c r="P89" s="7">
        <v>15.005304000000001</v>
      </c>
      <c r="Q89" s="7">
        <v>5.8638491999999998</v>
      </c>
      <c r="R89" s="7">
        <v>34.783618799999999</v>
      </c>
      <c r="S89" s="7">
        <v>41.154844799999999</v>
      </c>
      <c r="T89" s="7">
        <v>22.060254</v>
      </c>
      <c r="U89" s="7">
        <v>25.853091599999999</v>
      </c>
      <c r="V89" s="7">
        <v>7.459632</v>
      </c>
      <c r="W89" s="7">
        <v>6.3</v>
      </c>
      <c r="X89" s="7">
        <v>6.1499999999999897</v>
      </c>
      <c r="Y89" s="7">
        <v>8.01</v>
      </c>
      <c r="Z89" s="7">
        <v>6.27</v>
      </c>
      <c r="AA89" s="7">
        <v>6.27</v>
      </c>
      <c r="AB89" s="7">
        <v>7.9499999999999904</v>
      </c>
      <c r="AC89" s="7">
        <v>6.18</v>
      </c>
      <c r="AD89" s="7">
        <v>6.24</v>
      </c>
      <c r="AE89" s="7">
        <v>7.8599999999999897</v>
      </c>
      <c r="AF89" s="7">
        <v>4.74</v>
      </c>
      <c r="AG89" s="7">
        <v>4.38</v>
      </c>
      <c r="AH89" s="7">
        <v>3</v>
      </c>
      <c r="AI89" s="7">
        <v>0</v>
      </c>
      <c r="AJ89" s="7">
        <v>0</v>
      </c>
      <c r="AK89" s="7">
        <v>0</v>
      </c>
      <c r="AL89" s="8">
        <f t="shared" si="2"/>
        <v>80.809631999999951</v>
      </c>
      <c r="AM89" s="7">
        <f t="shared" si="3"/>
        <v>80809.631999999954</v>
      </c>
    </row>
    <row r="90" spans="1:39" x14ac:dyDescent="0.2">
      <c r="A90" s="6" t="s">
        <v>105</v>
      </c>
      <c r="B90" s="7">
        <v>0</v>
      </c>
      <c r="C90" s="7">
        <v>0</v>
      </c>
      <c r="D90" s="7">
        <v>0</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7">
        <v>0.624</v>
      </c>
      <c r="AA90" s="7">
        <v>0.624</v>
      </c>
      <c r="AB90" s="7">
        <v>0.624</v>
      </c>
      <c r="AC90" s="7">
        <v>0.624</v>
      </c>
      <c r="AD90" s="7">
        <v>98.387999999999906</v>
      </c>
      <c r="AE90" s="7">
        <v>98.387999999999906</v>
      </c>
      <c r="AF90" s="7">
        <v>98.387999999999906</v>
      </c>
      <c r="AG90" s="7">
        <v>98.387999999999906</v>
      </c>
      <c r="AH90" s="7">
        <v>98.387999999999906</v>
      </c>
      <c r="AI90" s="7">
        <v>98.387999999999906</v>
      </c>
      <c r="AJ90" s="7">
        <v>98.387999999999906</v>
      </c>
      <c r="AK90" s="7">
        <v>98.387999999999906</v>
      </c>
      <c r="AL90" s="8">
        <f t="shared" si="2"/>
        <v>592.8239999999995</v>
      </c>
      <c r="AM90" s="7">
        <f t="shared" si="3"/>
        <v>592823.99999999953</v>
      </c>
    </row>
    <row r="91" spans="1:39" x14ac:dyDescent="0.2">
      <c r="A91" s="6" t="s">
        <v>106</v>
      </c>
      <c r="B91" s="7">
        <v>0</v>
      </c>
      <c r="C91" s="7">
        <v>0</v>
      </c>
      <c r="D91" s="7">
        <v>0</v>
      </c>
      <c r="E91" s="7">
        <v>0</v>
      </c>
      <c r="F91" s="7">
        <v>17.204018000000001</v>
      </c>
      <c r="G91" s="7">
        <v>10.9569408</v>
      </c>
      <c r="H91" s="7">
        <v>112.0929758</v>
      </c>
      <c r="I91" s="7">
        <v>285.75408679999998</v>
      </c>
      <c r="J91" s="7">
        <v>147.51504560000001</v>
      </c>
      <c r="K91" s="7">
        <v>109.5557944</v>
      </c>
      <c r="L91" s="7">
        <v>34.934980600000003</v>
      </c>
      <c r="M91" s="7">
        <v>10.666975799999999</v>
      </c>
      <c r="N91" s="7">
        <v>2.6852306000000001</v>
      </c>
      <c r="O91" s="7">
        <v>32.451824600000002</v>
      </c>
      <c r="P91" s="7">
        <v>2.9614883999999999</v>
      </c>
      <c r="Q91" s="7">
        <v>1.0776323999999999</v>
      </c>
      <c r="R91" s="7">
        <v>0.65243359999999995</v>
      </c>
      <c r="S91" s="7">
        <v>0.117299</v>
      </c>
      <c r="T91" s="7">
        <v>281.68102299999998</v>
      </c>
      <c r="U91" s="7">
        <v>225.9897172</v>
      </c>
      <c r="V91" s="7">
        <v>224.34827999999999</v>
      </c>
      <c r="W91" s="7">
        <v>39</v>
      </c>
      <c r="X91" s="7">
        <v>1.3</v>
      </c>
      <c r="Y91" s="7">
        <v>1.3</v>
      </c>
      <c r="Z91" s="7">
        <v>0.52</v>
      </c>
      <c r="AA91" s="7">
        <v>0.26</v>
      </c>
      <c r="AB91" s="7">
        <v>0.26</v>
      </c>
      <c r="AC91" s="7">
        <v>0</v>
      </c>
      <c r="AD91" s="7">
        <v>0</v>
      </c>
      <c r="AE91" s="7">
        <v>0</v>
      </c>
      <c r="AF91" s="7">
        <v>0</v>
      </c>
      <c r="AG91" s="7">
        <v>0</v>
      </c>
      <c r="AH91" s="7">
        <v>0</v>
      </c>
      <c r="AI91" s="7">
        <v>0</v>
      </c>
      <c r="AJ91" s="7">
        <v>0</v>
      </c>
      <c r="AK91" s="7">
        <v>0</v>
      </c>
      <c r="AL91" s="8">
        <f t="shared" si="2"/>
        <v>266.98827999999997</v>
      </c>
      <c r="AM91" s="7">
        <f t="shared" si="3"/>
        <v>266988.27999999997</v>
      </c>
    </row>
    <row r="92" spans="1:39" x14ac:dyDescent="0.2">
      <c r="A92" s="6" t="s">
        <v>107</v>
      </c>
      <c r="B92" s="7">
        <v>0</v>
      </c>
      <c r="C92" s="7">
        <v>0</v>
      </c>
      <c r="D92" s="7">
        <v>0</v>
      </c>
      <c r="E92" s="7">
        <v>0</v>
      </c>
      <c r="F92" s="7">
        <v>0</v>
      </c>
      <c r="G92" s="7">
        <v>0</v>
      </c>
      <c r="H92" s="7">
        <v>0</v>
      </c>
      <c r="I92" s="7">
        <v>0</v>
      </c>
      <c r="J92" s="7">
        <v>0</v>
      </c>
      <c r="K92" s="7">
        <v>0</v>
      </c>
      <c r="L92" s="7">
        <v>0</v>
      </c>
      <c r="M92" s="7">
        <v>0</v>
      </c>
      <c r="N92" s="7">
        <v>0</v>
      </c>
      <c r="O92" s="7">
        <v>0</v>
      </c>
      <c r="P92" s="7">
        <v>0</v>
      </c>
      <c r="Q92" s="7">
        <v>0</v>
      </c>
      <c r="R92" s="7">
        <v>0</v>
      </c>
      <c r="S92" s="7">
        <v>0</v>
      </c>
      <c r="T92" s="7">
        <v>0.1178918</v>
      </c>
      <c r="U92" s="7">
        <v>0.1193738</v>
      </c>
      <c r="V92" s="7">
        <v>0</v>
      </c>
      <c r="W92" s="7">
        <v>0</v>
      </c>
      <c r="X92" s="7">
        <v>0</v>
      </c>
      <c r="Y92" s="7">
        <v>0</v>
      </c>
      <c r="Z92" s="7">
        <v>0</v>
      </c>
      <c r="AA92" s="7">
        <v>0</v>
      </c>
      <c r="AB92" s="7">
        <v>2.6</v>
      </c>
      <c r="AC92" s="7">
        <v>65</v>
      </c>
      <c r="AD92" s="7">
        <v>130</v>
      </c>
      <c r="AE92" s="7">
        <v>130</v>
      </c>
      <c r="AF92" s="7">
        <v>130</v>
      </c>
      <c r="AG92" s="7">
        <v>130</v>
      </c>
      <c r="AH92" s="7">
        <v>130</v>
      </c>
      <c r="AI92" s="7">
        <v>13</v>
      </c>
      <c r="AJ92" s="7">
        <v>13</v>
      </c>
      <c r="AK92" s="7">
        <v>2.6</v>
      </c>
      <c r="AL92" s="8">
        <f t="shared" si="2"/>
        <v>730.6</v>
      </c>
      <c r="AM92" s="7">
        <f t="shared" si="3"/>
        <v>730600</v>
      </c>
    </row>
    <row r="93" spans="1:39" x14ac:dyDescent="0.2">
      <c r="A93" s="6" t="s">
        <v>108</v>
      </c>
      <c r="B93" s="7">
        <v>0</v>
      </c>
      <c r="C93" s="7">
        <v>0</v>
      </c>
      <c r="D93" s="7">
        <v>0</v>
      </c>
      <c r="E93" s="7">
        <v>0</v>
      </c>
      <c r="F93" s="7">
        <v>0</v>
      </c>
      <c r="G93" s="7">
        <v>0</v>
      </c>
      <c r="H93" s="7">
        <v>0</v>
      </c>
      <c r="I93" s="7">
        <v>0</v>
      </c>
      <c r="J93" s="7">
        <v>0</v>
      </c>
      <c r="K93" s="7">
        <v>0</v>
      </c>
      <c r="L93" s="7">
        <v>0</v>
      </c>
      <c r="M93" s="7">
        <v>0</v>
      </c>
      <c r="N93" s="7">
        <v>9.4611809999999998</v>
      </c>
      <c r="O93" s="7">
        <v>6.8874652999999997</v>
      </c>
      <c r="P93" s="7">
        <v>23.136413399999999</v>
      </c>
      <c r="Q93" s="7">
        <v>6.6031206999999998</v>
      </c>
      <c r="R93" s="7">
        <v>9.0838169999999998</v>
      </c>
      <c r="S93" s="7">
        <v>11.7145031</v>
      </c>
      <c r="T93" s="7">
        <v>16.095961099999901</v>
      </c>
      <c r="U93" s="7">
        <v>9.6865433000000003</v>
      </c>
      <c r="V93" s="7">
        <v>3.5736300000000001</v>
      </c>
      <c r="W93" s="7">
        <v>236</v>
      </c>
      <c r="X93" s="7">
        <v>295</v>
      </c>
      <c r="Y93" s="7">
        <v>236</v>
      </c>
      <c r="Z93" s="7">
        <v>118</v>
      </c>
      <c r="AA93" s="7">
        <v>29.5</v>
      </c>
      <c r="AB93" s="7">
        <v>0</v>
      </c>
      <c r="AC93" s="7">
        <v>0</v>
      </c>
      <c r="AD93" s="7">
        <v>0</v>
      </c>
      <c r="AE93" s="7">
        <v>0</v>
      </c>
      <c r="AF93" s="7">
        <v>0</v>
      </c>
      <c r="AG93" s="7">
        <v>0</v>
      </c>
      <c r="AH93" s="7">
        <v>0</v>
      </c>
      <c r="AI93" s="7">
        <v>0</v>
      </c>
      <c r="AJ93" s="7">
        <v>0</v>
      </c>
      <c r="AK93" s="7">
        <v>0</v>
      </c>
      <c r="AL93" s="8">
        <f t="shared" si="2"/>
        <v>918.07362999999998</v>
      </c>
      <c r="AM93" s="7">
        <f t="shared" si="3"/>
        <v>918073.63</v>
      </c>
    </row>
    <row r="94" spans="1:39" x14ac:dyDescent="0.2">
      <c r="A94" s="6" t="s">
        <v>109</v>
      </c>
      <c r="B94" s="7">
        <v>0</v>
      </c>
      <c r="C94" s="7">
        <v>0</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0</v>
      </c>
      <c r="W94" s="7">
        <v>0</v>
      </c>
      <c r="X94" s="7">
        <v>0</v>
      </c>
      <c r="Y94" s="7">
        <v>0</v>
      </c>
      <c r="Z94" s="7">
        <v>0</v>
      </c>
      <c r="AA94" s="7">
        <v>0</v>
      </c>
      <c r="AB94" s="7">
        <v>0</v>
      </c>
      <c r="AC94" s="7">
        <v>0</v>
      </c>
      <c r="AD94" s="7">
        <v>0</v>
      </c>
      <c r="AE94" s="7">
        <v>0</v>
      </c>
      <c r="AF94" s="7">
        <v>0</v>
      </c>
      <c r="AG94" s="7">
        <v>0</v>
      </c>
      <c r="AH94" s="7">
        <v>0</v>
      </c>
      <c r="AI94" s="7">
        <v>0</v>
      </c>
      <c r="AJ94" s="7">
        <v>0</v>
      </c>
      <c r="AK94" s="7">
        <v>0</v>
      </c>
      <c r="AL94" s="8">
        <f t="shared" si="2"/>
        <v>0</v>
      </c>
      <c r="AM94" s="7">
        <f t="shared" si="3"/>
        <v>0</v>
      </c>
    </row>
    <row r="95" spans="1:39" x14ac:dyDescent="0.2">
      <c r="A95" s="6" t="s">
        <v>110</v>
      </c>
      <c r="B95" s="7">
        <v>0</v>
      </c>
      <c r="C95" s="7">
        <v>0</v>
      </c>
      <c r="D95" s="7">
        <v>0</v>
      </c>
      <c r="E95" s="7">
        <v>0</v>
      </c>
      <c r="F95" s="7">
        <v>0</v>
      </c>
      <c r="G95" s="7">
        <v>0</v>
      </c>
      <c r="H95" s="7">
        <v>0</v>
      </c>
      <c r="I95" s="7">
        <v>0</v>
      </c>
      <c r="J95" s="7">
        <v>0</v>
      </c>
      <c r="K95" s="7">
        <v>0</v>
      </c>
      <c r="L95" s="7">
        <v>0</v>
      </c>
      <c r="M95" s="7">
        <v>0</v>
      </c>
      <c r="N95" s="7">
        <v>0</v>
      </c>
      <c r="O95" s="7">
        <v>0</v>
      </c>
      <c r="P95" s="7">
        <v>19.1593488</v>
      </c>
      <c r="Q95" s="7">
        <v>32.777069999999902</v>
      </c>
      <c r="R95" s="7">
        <v>51.003475199999997</v>
      </c>
      <c r="S95" s="7">
        <v>55.962246</v>
      </c>
      <c r="T95" s="7">
        <v>21.393969599999998</v>
      </c>
      <c r="U95" s="7">
        <v>16.410460799999999</v>
      </c>
      <c r="V95" s="7">
        <v>3.269784</v>
      </c>
      <c r="W95" s="7">
        <v>5.8379999999999903</v>
      </c>
      <c r="X95" s="7">
        <v>5.8379999999999903</v>
      </c>
      <c r="Y95" s="7">
        <v>5.8379999999999903</v>
      </c>
      <c r="Z95" s="7">
        <v>0</v>
      </c>
      <c r="AA95" s="7">
        <v>0</v>
      </c>
      <c r="AB95" s="7">
        <v>0</v>
      </c>
      <c r="AC95" s="7">
        <v>0</v>
      </c>
      <c r="AD95" s="7">
        <v>0</v>
      </c>
      <c r="AE95" s="7">
        <v>0</v>
      </c>
      <c r="AF95" s="7">
        <v>0</v>
      </c>
      <c r="AG95" s="7">
        <v>0</v>
      </c>
      <c r="AH95" s="7">
        <v>0</v>
      </c>
      <c r="AI95" s="7">
        <v>0</v>
      </c>
      <c r="AJ95" s="7">
        <v>0</v>
      </c>
      <c r="AK95" s="7">
        <v>0</v>
      </c>
      <c r="AL95" s="8">
        <f t="shared" si="2"/>
        <v>20.783783999999969</v>
      </c>
      <c r="AM95" s="7">
        <f t="shared" si="3"/>
        <v>20783.783999999971</v>
      </c>
    </row>
    <row r="96" spans="1:39" x14ac:dyDescent="0.2">
      <c r="A96" s="6" t="s">
        <v>111</v>
      </c>
      <c r="B96" s="7">
        <v>0</v>
      </c>
      <c r="C96" s="7">
        <v>0</v>
      </c>
      <c r="D96" s="7">
        <v>0</v>
      </c>
      <c r="E96" s="7">
        <v>0</v>
      </c>
      <c r="F96" s="7">
        <v>0</v>
      </c>
      <c r="G96" s="7">
        <v>0</v>
      </c>
      <c r="H96" s="7">
        <v>0</v>
      </c>
      <c r="I96" s="7">
        <v>0</v>
      </c>
      <c r="J96" s="7">
        <v>0</v>
      </c>
      <c r="K96" s="7">
        <v>0</v>
      </c>
      <c r="L96" s="7">
        <v>0</v>
      </c>
      <c r="M96" s="7">
        <v>0</v>
      </c>
      <c r="N96" s="7">
        <v>0</v>
      </c>
      <c r="O96" s="7">
        <v>0</v>
      </c>
      <c r="P96" s="7">
        <v>0</v>
      </c>
      <c r="Q96" s="7">
        <v>0</v>
      </c>
      <c r="R96" s="7">
        <v>0</v>
      </c>
      <c r="S96" s="7">
        <v>0</v>
      </c>
      <c r="T96" s="7">
        <v>16.819051200000001</v>
      </c>
      <c r="U96" s="7">
        <v>1.8591347999999901</v>
      </c>
      <c r="V96" s="7">
        <v>18.373730399999999</v>
      </c>
      <c r="W96" s="7">
        <v>7.0893600000000001</v>
      </c>
      <c r="X96" s="7">
        <v>7.0893600000000001</v>
      </c>
      <c r="Y96" s="7">
        <v>7.0893600000000001</v>
      </c>
      <c r="Z96" s="7">
        <v>48.737879999999997</v>
      </c>
      <c r="AA96" s="7">
        <v>31.803839999999902</v>
      </c>
      <c r="AB96" s="7">
        <v>16.93404</v>
      </c>
      <c r="AC96" s="7">
        <v>5.6446800000000001</v>
      </c>
      <c r="AD96" s="7">
        <v>0</v>
      </c>
      <c r="AE96" s="7">
        <v>0</v>
      </c>
      <c r="AF96" s="7">
        <v>0</v>
      </c>
      <c r="AG96" s="7">
        <v>0</v>
      </c>
      <c r="AH96" s="7">
        <v>0</v>
      </c>
      <c r="AI96" s="7">
        <v>0</v>
      </c>
      <c r="AJ96" s="7">
        <v>0</v>
      </c>
      <c r="AK96" s="7">
        <v>0</v>
      </c>
      <c r="AL96" s="8">
        <f t="shared" si="2"/>
        <v>142.76225039999989</v>
      </c>
      <c r="AM96" s="7">
        <f t="shared" si="3"/>
        <v>142762.25039999987</v>
      </c>
    </row>
    <row r="97" spans="1:39" x14ac:dyDescent="0.2">
      <c r="A97" s="6" t="s">
        <v>112</v>
      </c>
      <c r="B97" s="7">
        <v>0</v>
      </c>
      <c r="C97" s="7">
        <v>0</v>
      </c>
      <c r="D97" s="7">
        <v>0</v>
      </c>
      <c r="E97" s="7">
        <v>0</v>
      </c>
      <c r="F97" s="7">
        <v>0</v>
      </c>
      <c r="G97" s="7">
        <v>0</v>
      </c>
      <c r="H97" s="7">
        <v>0</v>
      </c>
      <c r="I97" s="7">
        <v>0</v>
      </c>
      <c r="J97" s="7">
        <v>0</v>
      </c>
      <c r="K97" s="7">
        <v>0</v>
      </c>
      <c r="L97" s="7">
        <v>0</v>
      </c>
      <c r="M97" s="7">
        <v>0</v>
      </c>
      <c r="N97" s="7">
        <v>2.1526223999999998</v>
      </c>
      <c r="O97" s="7">
        <v>1.7537891999999999</v>
      </c>
      <c r="P97" s="7">
        <v>4.4698907999999999</v>
      </c>
      <c r="Q97" s="7">
        <v>5.1807432000000002</v>
      </c>
      <c r="R97" s="7">
        <v>25.231130400000001</v>
      </c>
      <c r="S97" s="7">
        <v>6.9542472000000002</v>
      </c>
      <c r="T97" s="7">
        <v>21.660034799999998</v>
      </c>
      <c r="U97" s="7">
        <v>11.3328276</v>
      </c>
      <c r="V97" s="7">
        <v>23.147782799999899</v>
      </c>
      <c r="W97" s="7">
        <v>34.760640000000002</v>
      </c>
      <c r="X97" s="7">
        <v>29.85924</v>
      </c>
      <c r="Y97" s="7">
        <v>15.559799999999999</v>
      </c>
      <c r="Z97" s="7">
        <v>0</v>
      </c>
      <c r="AA97" s="7">
        <v>0</v>
      </c>
      <c r="AB97" s="7">
        <v>0</v>
      </c>
      <c r="AC97" s="7">
        <v>0</v>
      </c>
      <c r="AD97" s="7">
        <v>0</v>
      </c>
      <c r="AE97" s="7">
        <v>0</v>
      </c>
      <c r="AF97" s="7">
        <v>0</v>
      </c>
      <c r="AG97" s="7">
        <v>0</v>
      </c>
      <c r="AH97" s="7">
        <v>0</v>
      </c>
      <c r="AI97" s="7">
        <v>0</v>
      </c>
      <c r="AJ97" s="7">
        <v>0</v>
      </c>
      <c r="AK97" s="7">
        <v>0</v>
      </c>
      <c r="AL97" s="8">
        <f t="shared" si="2"/>
        <v>103.32746279999989</v>
      </c>
      <c r="AM97" s="7">
        <f t="shared" si="3"/>
        <v>103327.46279999989</v>
      </c>
    </row>
    <row r="98" spans="1:39" x14ac:dyDescent="0.2">
      <c r="A98" s="6" t="s">
        <v>113</v>
      </c>
      <c r="B98" s="7">
        <v>0</v>
      </c>
      <c r="C98" s="7">
        <v>0</v>
      </c>
      <c r="D98" s="7">
        <v>0</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1.16160672</v>
      </c>
      <c r="W98" s="7">
        <v>0.43651199999999901</v>
      </c>
      <c r="X98" s="7">
        <v>0</v>
      </c>
      <c r="Y98" s="7">
        <v>0</v>
      </c>
      <c r="Z98" s="7">
        <v>0</v>
      </c>
      <c r="AA98" s="7">
        <v>0</v>
      </c>
      <c r="AB98" s="7">
        <v>0</v>
      </c>
      <c r="AC98" s="7">
        <v>0</v>
      </c>
      <c r="AD98" s="7">
        <v>0</v>
      </c>
      <c r="AE98" s="7">
        <v>0</v>
      </c>
      <c r="AF98" s="7">
        <v>0</v>
      </c>
      <c r="AG98" s="7">
        <v>0</v>
      </c>
      <c r="AH98" s="7">
        <v>0</v>
      </c>
      <c r="AI98" s="7">
        <v>0</v>
      </c>
      <c r="AJ98" s="7">
        <v>0</v>
      </c>
      <c r="AK98" s="7">
        <v>0</v>
      </c>
      <c r="AL98" s="8">
        <f t="shared" si="2"/>
        <v>1.5981187199999991</v>
      </c>
      <c r="AM98" s="7">
        <f t="shared" si="3"/>
        <v>1598.118719999999</v>
      </c>
    </row>
    <row r="99" spans="1:39" x14ac:dyDescent="0.2">
      <c r="A99" s="6" t="s">
        <v>114</v>
      </c>
      <c r="B99" s="7">
        <v>0</v>
      </c>
      <c r="C99" s="7">
        <v>0</v>
      </c>
      <c r="D99" s="7">
        <v>0</v>
      </c>
      <c r="E99" s="7">
        <v>0</v>
      </c>
      <c r="F99" s="7">
        <v>0</v>
      </c>
      <c r="G99" s="7">
        <v>0</v>
      </c>
      <c r="H99" s="7">
        <v>0</v>
      </c>
      <c r="I99" s="7">
        <v>0</v>
      </c>
      <c r="J99" s="7">
        <v>0</v>
      </c>
      <c r="K99" s="7">
        <v>0</v>
      </c>
      <c r="L99" s="7">
        <v>0</v>
      </c>
      <c r="M99" s="7">
        <v>0</v>
      </c>
      <c r="N99" s="7">
        <v>0</v>
      </c>
      <c r="O99" s="7">
        <v>0</v>
      </c>
      <c r="P99" s="7">
        <v>0</v>
      </c>
      <c r="Q99" s="7">
        <v>0</v>
      </c>
      <c r="R99" s="7">
        <v>0</v>
      </c>
      <c r="S99" s="7">
        <v>0</v>
      </c>
      <c r="T99" s="7">
        <v>0</v>
      </c>
      <c r="U99" s="7">
        <v>0</v>
      </c>
      <c r="V99" s="7">
        <v>22.378883999999999</v>
      </c>
      <c r="W99" s="7">
        <v>18.899999999999999</v>
      </c>
      <c r="X99" s="7">
        <v>18.45</v>
      </c>
      <c r="Y99" s="7">
        <v>24.029999999999902</v>
      </c>
      <c r="Z99" s="7">
        <v>18.809999999999999</v>
      </c>
      <c r="AA99" s="7">
        <v>18.809999999999999</v>
      </c>
      <c r="AB99" s="7">
        <v>23.849999999999898</v>
      </c>
      <c r="AC99" s="7">
        <v>18.54</v>
      </c>
      <c r="AD99" s="7">
        <v>18.72</v>
      </c>
      <c r="AE99" s="7">
        <v>23.58</v>
      </c>
      <c r="AF99" s="7">
        <v>14.219999999999899</v>
      </c>
      <c r="AG99" s="7">
        <v>13.139999999999899</v>
      </c>
      <c r="AH99" s="7">
        <v>9</v>
      </c>
      <c r="AI99" s="7">
        <v>0</v>
      </c>
      <c r="AJ99" s="7">
        <v>0</v>
      </c>
      <c r="AK99" s="7">
        <v>0</v>
      </c>
      <c r="AL99" s="8">
        <f t="shared" si="2"/>
        <v>242.42888399999961</v>
      </c>
      <c r="AM99" s="7">
        <f t="shared" si="3"/>
        <v>242428.88399999961</v>
      </c>
    </row>
    <row r="100" spans="1:39" x14ac:dyDescent="0.2">
      <c r="A100" s="6" t="s">
        <v>115</v>
      </c>
      <c r="B100" s="7">
        <v>0</v>
      </c>
      <c r="C100" s="7">
        <v>0</v>
      </c>
      <c r="D100" s="7">
        <v>0</v>
      </c>
      <c r="E100" s="7">
        <v>0</v>
      </c>
      <c r="F100" s="7">
        <v>0</v>
      </c>
      <c r="G100" s="7">
        <v>0</v>
      </c>
      <c r="H100" s="7">
        <v>0</v>
      </c>
      <c r="I100" s="7">
        <v>0</v>
      </c>
      <c r="J100" s="7">
        <v>0</v>
      </c>
      <c r="K100" s="7">
        <v>0</v>
      </c>
      <c r="L100" s="7">
        <v>0</v>
      </c>
      <c r="M100" s="7">
        <v>0</v>
      </c>
      <c r="N100" s="7">
        <v>0</v>
      </c>
      <c r="O100" s="7">
        <v>0</v>
      </c>
      <c r="P100" s="7">
        <v>0</v>
      </c>
      <c r="Q100" s="7">
        <v>0</v>
      </c>
      <c r="R100" s="7">
        <v>0</v>
      </c>
      <c r="S100" s="7">
        <v>0</v>
      </c>
      <c r="T100" s="7">
        <v>0</v>
      </c>
      <c r="U100" s="7">
        <v>0</v>
      </c>
      <c r="V100" s="7">
        <v>3.1712499999999899</v>
      </c>
      <c r="W100" s="7">
        <v>14.75</v>
      </c>
      <c r="X100" s="7">
        <v>2.94999999999999</v>
      </c>
      <c r="Y100" s="7">
        <v>2.94999999999999</v>
      </c>
      <c r="Z100" s="7">
        <v>14.75</v>
      </c>
      <c r="AA100" s="7">
        <v>14.75</v>
      </c>
      <c r="AB100" s="7">
        <v>17.7</v>
      </c>
      <c r="AC100" s="7">
        <v>23.599999999999898</v>
      </c>
      <c r="AD100" s="7">
        <v>23.599999999999898</v>
      </c>
      <c r="AE100" s="7">
        <v>59</v>
      </c>
      <c r="AF100" s="7">
        <v>177</v>
      </c>
      <c r="AG100" s="7">
        <v>177</v>
      </c>
      <c r="AH100" s="7">
        <v>177</v>
      </c>
      <c r="AI100" s="7">
        <v>177</v>
      </c>
      <c r="AJ100" s="7">
        <v>0</v>
      </c>
      <c r="AK100" s="7">
        <v>0</v>
      </c>
      <c r="AL100" s="8">
        <f t="shared" si="2"/>
        <v>885.22124999999983</v>
      </c>
      <c r="AM100" s="7">
        <f t="shared" si="3"/>
        <v>885221.24999999988</v>
      </c>
    </row>
    <row r="101" spans="1:39" x14ac:dyDescent="0.2">
      <c r="A101" s="6" t="s">
        <v>116</v>
      </c>
      <c r="B101" s="7">
        <v>0</v>
      </c>
      <c r="C101" s="7">
        <v>0</v>
      </c>
      <c r="D101" s="7">
        <v>0</v>
      </c>
      <c r="E101" s="7">
        <v>0</v>
      </c>
      <c r="F101" s="7">
        <v>0</v>
      </c>
      <c r="G101" s="7">
        <v>0</v>
      </c>
      <c r="H101" s="7">
        <v>0</v>
      </c>
      <c r="I101" s="7">
        <v>0</v>
      </c>
      <c r="J101" s="7">
        <v>0</v>
      </c>
      <c r="K101" s="7">
        <v>0</v>
      </c>
      <c r="L101" s="7">
        <v>0</v>
      </c>
      <c r="M101" s="7">
        <v>0</v>
      </c>
      <c r="N101" s="7">
        <v>0</v>
      </c>
      <c r="O101" s="7">
        <v>0</v>
      </c>
      <c r="P101" s="7">
        <v>0</v>
      </c>
      <c r="Q101" s="7">
        <v>0</v>
      </c>
      <c r="R101" s="7">
        <v>0</v>
      </c>
      <c r="S101" s="7">
        <v>0</v>
      </c>
      <c r="T101" s="7">
        <v>0</v>
      </c>
      <c r="U101" s="7">
        <v>0</v>
      </c>
      <c r="V101" s="7">
        <v>0</v>
      </c>
      <c r="W101" s="7">
        <v>0</v>
      </c>
      <c r="X101" s="7">
        <v>0.65</v>
      </c>
      <c r="Y101" s="7">
        <v>0.65</v>
      </c>
      <c r="Z101" s="7">
        <v>0.65</v>
      </c>
      <c r="AA101" s="7">
        <v>0.65</v>
      </c>
      <c r="AB101" s="7">
        <v>0.65</v>
      </c>
      <c r="AC101" s="7">
        <v>0.65</v>
      </c>
      <c r="AD101" s="7">
        <v>6.5</v>
      </c>
      <c r="AE101" s="7">
        <v>32.5</v>
      </c>
      <c r="AF101" s="7">
        <v>91</v>
      </c>
      <c r="AG101" s="7">
        <v>78</v>
      </c>
      <c r="AH101" s="7">
        <v>78</v>
      </c>
      <c r="AI101" s="7">
        <v>13</v>
      </c>
      <c r="AJ101" s="7">
        <v>6.5</v>
      </c>
      <c r="AK101" s="7">
        <v>0.65</v>
      </c>
      <c r="AL101" s="8">
        <f t="shared" si="2"/>
        <v>302.89999999999998</v>
      </c>
      <c r="AM101" s="7">
        <f t="shared" si="3"/>
        <v>302900</v>
      </c>
    </row>
    <row r="102" spans="1:39" x14ac:dyDescent="0.2">
      <c r="A102" s="6" t="s">
        <v>117</v>
      </c>
      <c r="B102" s="7">
        <v>0</v>
      </c>
      <c r="C102" s="7">
        <v>0</v>
      </c>
      <c r="D102" s="7">
        <v>0</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0.26</v>
      </c>
      <c r="Y102" s="7">
        <v>0.26</v>
      </c>
      <c r="Z102" s="7">
        <v>0.65</v>
      </c>
      <c r="AA102" s="7">
        <v>6.5</v>
      </c>
      <c r="AB102" s="7">
        <v>52</v>
      </c>
      <c r="AC102" s="7">
        <v>13</v>
      </c>
      <c r="AD102" s="7">
        <v>13</v>
      </c>
      <c r="AE102" s="7">
        <v>65</v>
      </c>
      <c r="AF102" s="7">
        <v>65</v>
      </c>
      <c r="AG102" s="7">
        <v>65</v>
      </c>
      <c r="AH102" s="7">
        <v>39</v>
      </c>
      <c r="AI102" s="7">
        <v>26</v>
      </c>
      <c r="AJ102" s="7">
        <v>36.4</v>
      </c>
      <c r="AK102" s="7">
        <v>1.3</v>
      </c>
      <c r="AL102" s="8">
        <f t="shared" si="2"/>
        <v>345.67</v>
      </c>
      <c r="AM102" s="7">
        <f t="shared" si="3"/>
        <v>345670</v>
      </c>
    </row>
    <row r="103" spans="1:39" x14ac:dyDescent="0.2">
      <c r="A103" s="6" t="s">
        <v>118</v>
      </c>
      <c r="B103" s="7">
        <v>0</v>
      </c>
      <c r="C103" s="7">
        <v>0</v>
      </c>
      <c r="D103" s="7">
        <v>0</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24.4114</v>
      </c>
      <c r="W103" s="7">
        <v>117</v>
      </c>
      <c r="X103" s="7">
        <v>130</v>
      </c>
      <c r="Y103" s="7">
        <v>130</v>
      </c>
      <c r="Z103" s="7">
        <v>130</v>
      </c>
      <c r="AA103" s="7">
        <v>0</v>
      </c>
      <c r="AB103" s="7">
        <v>0</v>
      </c>
      <c r="AC103" s="7">
        <v>0</v>
      </c>
      <c r="AD103" s="7">
        <v>0</v>
      </c>
      <c r="AE103" s="7">
        <v>0</v>
      </c>
      <c r="AF103" s="7">
        <v>0</v>
      </c>
      <c r="AG103" s="7">
        <v>0</v>
      </c>
      <c r="AH103" s="7">
        <v>0</v>
      </c>
      <c r="AI103" s="7">
        <v>0</v>
      </c>
      <c r="AJ103" s="7">
        <v>0</v>
      </c>
      <c r="AK103" s="7">
        <v>0</v>
      </c>
      <c r="AL103" s="8">
        <f t="shared" si="2"/>
        <v>531.41139999999996</v>
      </c>
      <c r="AM103" s="7">
        <f t="shared" si="3"/>
        <v>531411.39999999991</v>
      </c>
    </row>
    <row r="104" spans="1:39" x14ac:dyDescent="0.2">
      <c r="A104" s="6" t="s">
        <v>119</v>
      </c>
      <c r="B104" s="7">
        <v>0</v>
      </c>
      <c r="C104" s="7">
        <v>0</v>
      </c>
      <c r="D104" s="7">
        <v>0</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18.2</v>
      </c>
      <c r="Z104" s="7">
        <v>0</v>
      </c>
      <c r="AA104" s="7">
        <v>0</v>
      </c>
      <c r="AB104" s="7">
        <v>0</v>
      </c>
      <c r="AC104" s="7">
        <v>0</v>
      </c>
      <c r="AD104" s="7">
        <v>0</v>
      </c>
      <c r="AE104" s="7">
        <v>0</v>
      </c>
      <c r="AF104" s="7">
        <v>0</v>
      </c>
      <c r="AG104" s="7">
        <v>0</v>
      </c>
      <c r="AH104" s="7">
        <v>0</v>
      </c>
      <c r="AI104" s="7">
        <v>0</v>
      </c>
      <c r="AJ104" s="7">
        <v>0</v>
      </c>
      <c r="AK104" s="7">
        <v>0</v>
      </c>
      <c r="AL104" s="8">
        <f t="shared" si="2"/>
        <v>18.2</v>
      </c>
      <c r="AM104" s="7">
        <f t="shared" si="3"/>
        <v>18200</v>
      </c>
    </row>
    <row r="105" spans="1:39" x14ac:dyDescent="0.2">
      <c r="A105" s="6" t="s">
        <v>120</v>
      </c>
      <c r="B105" s="7">
        <v>0</v>
      </c>
      <c r="C105" s="7">
        <v>0</v>
      </c>
      <c r="D105" s="7">
        <v>0</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2.496</v>
      </c>
      <c r="AA105" s="7">
        <v>2.496</v>
      </c>
      <c r="AB105" s="7">
        <v>2.496</v>
      </c>
      <c r="AC105" s="7">
        <v>2.496</v>
      </c>
      <c r="AD105" s="7">
        <v>393.551999999999</v>
      </c>
      <c r="AE105" s="7">
        <v>393.551999999999</v>
      </c>
      <c r="AF105" s="7">
        <v>393.551999999999</v>
      </c>
      <c r="AG105" s="7">
        <v>393.551999999999</v>
      </c>
      <c r="AH105" s="7">
        <v>393.551999999999</v>
      </c>
      <c r="AI105" s="7">
        <v>393.551999999999</v>
      </c>
      <c r="AJ105" s="7">
        <v>393.551999999999</v>
      </c>
      <c r="AK105" s="7">
        <v>393.551999999999</v>
      </c>
      <c r="AL105" s="8">
        <f t="shared" si="2"/>
        <v>2371.2959999999939</v>
      </c>
      <c r="AM105" s="7">
        <f t="shared" si="3"/>
        <v>2371295.9999999939</v>
      </c>
    </row>
    <row r="106" spans="1:39" x14ac:dyDescent="0.2">
      <c r="AL106" s="8">
        <f t="shared" si="2"/>
        <v>0</v>
      </c>
      <c r="AM106" s="7">
        <f t="shared" si="3"/>
        <v>0</v>
      </c>
    </row>
    <row r="107" spans="1:39" x14ac:dyDescent="0.2">
      <c r="A107" s="9" t="s">
        <v>123</v>
      </c>
      <c r="AL107" s="8">
        <f t="shared" si="2"/>
        <v>0</v>
      </c>
      <c r="AM107" s="7">
        <f t="shared" si="3"/>
        <v>0</v>
      </c>
    </row>
    <row r="108" spans="1:39" x14ac:dyDescent="0.2">
      <c r="A108" s="6" t="s">
        <v>89</v>
      </c>
      <c r="B108" s="7">
        <v>0.82782817139295695</v>
      </c>
      <c r="C108" s="7">
        <v>5.7644106163381696</v>
      </c>
      <c r="D108" s="7">
        <v>1.9856442743146501</v>
      </c>
      <c r="E108" s="7">
        <v>0.51292878752737303</v>
      </c>
      <c r="F108" s="7">
        <v>0.30635582609408202</v>
      </c>
      <c r="G108" s="7">
        <v>0.28029233570143702</v>
      </c>
      <c r="H108" s="7">
        <v>0.336594182850463</v>
      </c>
      <c r="I108" s="7">
        <v>0.17749630067011499</v>
      </c>
      <c r="J108" s="7">
        <v>0.28089047165912201</v>
      </c>
      <c r="K108" s="7">
        <v>0.241625232817957</v>
      </c>
      <c r="L108" s="7">
        <v>0.199629724384494</v>
      </c>
      <c r="M108" s="7">
        <v>0.30851403792305698</v>
      </c>
      <c r="N108" s="7">
        <v>0.20538887062192199</v>
      </c>
      <c r="O108" s="7">
        <v>0.22265356156704999</v>
      </c>
      <c r="P108" s="7">
        <v>1.44246999852591</v>
      </c>
      <c r="Q108" s="7">
        <v>1.7580899308659299</v>
      </c>
      <c r="R108" s="7">
        <v>2.34576144396175</v>
      </c>
      <c r="S108" s="7">
        <v>0.141208191867783</v>
      </c>
      <c r="T108" s="7">
        <v>4.1549651338200997</v>
      </c>
      <c r="U108" s="7">
        <v>0.208607673054343</v>
      </c>
      <c r="V108" s="7">
        <v>0.45018565091614698</v>
      </c>
      <c r="W108" s="7">
        <v>2.4158762736131099E-4</v>
      </c>
      <c r="X108" s="7">
        <v>37.211826016265</v>
      </c>
      <c r="Y108" s="7">
        <v>26.595774844685899</v>
      </c>
      <c r="Z108" s="7">
        <v>0</v>
      </c>
      <c r="AA108" s="7">
        <v>0</v>
      </c>
      <c r="AB108" s="7">
        <v>0</v>
      </c>
      <c r="AC108" s="7">
        <v>0</v>
      </c>
      <c r="AD108" s="7">
        <v>0</v>
      </c>
      <c r="AE108" s="7">
        <v>0</v>
      </c>
      <c r="AF108" s="7">
        <v>0</v>
      </c>
      <c r="AG108" s="7">
        <v>0</v>
      </c>
      <c r="AH108" s="7">
        <v>0</v>
      </c>
      <c r="AI108" s="7">
        <v>0</v>
      </c>
      <c r="AJ108" s="7">
        <v>0</v>
      </c>
      <c r="AK108" s="7">
        <v>0</v>
      </c>
      <c r="AL108" s="8">
        <f t="shared" si="2"/>
        <v>64.25802809949441</v>
      </c>
      <c r="AM108" s="7">
        <f t="shared" si="3"/>
        <v>64258.028099494411</v>
      </c>
    </row>
    <row r="109" spans="1:39" x14ac:dyDescent="0.2">
      <c r="A109" s="6" t="s">
        <v>90</v>
      </c>
      <c r="B109" s="7">
        <v>20.467259327917301</v>
      </c>
      <c r="C109" s="7">
        <v>20.722879102146099</v>
      </c>
      <c r="D109" s="7">
        <v>24.202174630177701</v>
      </c>
      <c r="E109" s="7">
        <v>10.5922672580524</v>
      </c>
      <c r="F109" s="7">
        <v>3.4679022155352599</v>
      </c>
      <c r="G109" s="7">
        <v>0.84968929566805595</v>
      </c>
      <c r="H109" s="7">
        <v>10.6853569312498</v>
      </c>
      <c r="I109" s="7">
        <v>0.88790465400215102</v>
      </c>
      <c r="J109" s="7">
        <v>0.494731161776995</v>
      </c>
      <c r="K109" s="7">
        <v>0.47136156999331402</v>
      </c>
      <c r="L109" s="7">
        <v>0</v>
      </c>
      <c r="M109" s="7">
        <v>1.7309161143565699</v>
      </c>
      <c r="N109" s="7">
        <v>3.34378515314171</v>
      </c>
      <c r="O109" s="7">
        <v>0</v>
      </c>
      <c r="P109" s="7">
        <v>0</v>
      </c>
      <c r="Q109" s="7">
        <v>0</v>
      </c>
      <c r="R109" s="7">
        <v>0</v>
      </c>
      <c r="S109" s="7">
        <v>0</v>
      </c>
      <c r="T109" s="7">
        <v>0</v>
      </c>
      <c r="U109" s="7">
        <v>0</v>
      </c>
      <c r="V109" s="7">
        <v>5.7027988566128798E-3</v>
      </c>
      <c r="W109" s="7">
        <v>0.18119072052098301</v>
      </c>
      <c r="X109" s="7">
        <v>0.328339641319986</v>
      </c>
      <c r="Y109" s="7">
        <v>0.39893662267028901</v>
      </c>
      <c r="Z109" s="7">
        <v>0.42144428449635801</v>
      </c>
      <c r="AA109" s="7">
        <v>0.60778368205483702</v>
      </c>
      <c r="AB109" s="7">
        <v>0.57713082646548897</v>
      </c>
      <c r="AC109" s="7">
        <v>0.55906253409158202</v>
      </c>
      <c r="AD109" s="7">
        <v>0.57439123327331698</v>
      </c>
      <c r="AE109" s="7">
        <v>8.6772680008361203</v>
      </c>
      <c r="AF109" s="7">
        <v>5.5592633977999597</v>
      </c>
      <c r="AG109" s="7">
        <v>5.5915604232423997</v>
      </c>
      <c r="AH109" s="7">
        <v>0</v>
      </c>
      <c r="AI109" s="7">
        <v>0</v>
      </c>
      <c r="AJ109" s="7">
        <v>0</v>
      </c>
      <c r="AK109" s="7">
        <v>0</v>
      </c>
      <c r="AL109" s="8">
        <f t="shared" si="2"/>
        <v>23.482074165627932</v>
      </c>
      <c r="AM109" s="7">
        <f t="shared" si="3"/>
        <v>23482.074165627932</v>
      </c>
    </row>
    <row r="110" spans="1:39" x14ac:dyDescent="0.2">
      <c r="A110" s="6" t="s">
        <v>91</v>
      </c>
      <c r="B110" s="7">
        <v>0</v>
      </c>
      <c r="C110" s="7">
        <v>0</v>
      </c>
      <c r="D110" s="7">
        <v>0</v>
      </c>
      <c r="E110" s="7">
        <v>0</v>
      </c>
      <c r="F110" s="7">
        <v>0</v>
      </c>
      <c r="G110" s="7">
        <v>0</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v>0</v>
      </c>
      <c r="Y110" s="7">
        <v>18.617042391280101</v>
      </c>
      <c r="Z110" s="7">
        <v>0</v>
      </c>
      <c r="AA110" s="7">
        <v>0</v>
      </c>
      <c r="AB110" s="7">
        <v>0</v>
      </c>
      <c r="AC110" s="7">
        <v>0</v>
      </c>
      <c r="AD110" s="7">
        <v>0</v>
      </c>
      <c r="AE110" s="7">
        <v>0</v>
      </c>
      <c r="AF110" s="7">
        <v>0</v>
      </c>
      <c r="AG110" s="7">
        <v>0</v>
      </c>
      <c r="AH110" s="7">
        <v>0</v>
      </c>
      <c r="AI110" s="7">
        <v>0</v>
      </c>
      <c r="AJ110" s="7">
        <v>0</v>
      </c>
      <c r="AK110" s="7">
        <v>0</v>
      </c>
      <c r="AL110" s="8">
        <f t="shared" si="2"/>
        <v>18.617042391280101</v>
      </c>
      <c r="AM110" s="7">
        <f t="shared" si="3"/>
        <v>18617.042391280102</v>
      </c>
    </row>
    <row r="111" spans="1:39" x14ac:dyDescent="0.2">
      <c r="A111" s="6" t="s">
        <v>92</v>
      </c>
      <c r="B111" s="7">
        <v>0</v>
      </c>
      <c r="C111" s="7">
        <v>0</v>
      </c>
      <c r="D111" s="7">
        <v>0</v>
      </c>
      <c r="E111" s="7">
        <v>0</v>
      </c>
      <c r="F111" s="7">
        <v>0</v>
      </c>
      <c r="G111" s="7">
        <v>0</v>
      </c>
      <c r="H111" s="7">
        <v>0</v>
      </c>
      <c r="I111" s="7">
        <v>0</v>
      </c>
      <c r="J111" s="7">
        <v>0</v>
      </c>
      <c r="K111" s="7">
        <v>0</v>
      </c>
      <c r="L111" s="7">
        <v>0.29590074295650698</v>
      </c>
      <c r="M111" s="7">
        <v>1.82219863923865</v>
      </c>
      <c r="N111" s="7">
        <v>5.7201738274163203</v>
      </c>
      <c r="O111" s="7">
        <v>0.31202639191676701</v>
      </c>
      <c r="P111" s="7">
        <v>0.42469955826827299</v>
      </c>
      <c r="Q111" s="7">
        <v>3.6004221357658999</v>
      </c>
      <c r="R111" s="7">
        <v>5.4784801332047897E-2</v>
      </c>
      <c r="S111" s="7">
        <v>4.5140332261512497E-2</v>
      </c>
      <c r="T111" s="7">
        <v>4.7872533668000997E-2</v>
      </c>
      <c r="U111" s="7">
        <v>3.4974679195385598E-2</v>
      </c>
      <c r="V111" s="7">
        <v>3.4944074110375603E-2</v>
      </c>
      <c r="W111" s="7">
        <v>0</v>
      </c>
      <c r="X111" s="7">
        <v>2.7444654710666199</v>
      </c>
      <c r="Y111" s="7">
        <v>2.9797887422342901</v>
      </c>
      <c r="Z111" s="7">
        <v>12.4644428449635</v>
      </c>
      <c r="AA111" s="7">
        <v>14.327836820548301</v>
      </c>
      <c r="AB111" s="7">
        <v>14.021308264654801</v>
      </c>
      <c r="AC111" s="7">
        <v>13.8406253409158</v>
      </c>
      <c r="AD111" s="7">
        <v>13.9939123327331</v>
      </c>
      <c r="AE111" s="7">
        <v>104.565635559271</v>
      </c>
      <c r="AF111" s="7">
        <v>206.12351197066599</v>
      </c>
      <c r="AG111" s="7">
        <v>206.55413897656501</v>
      </c>
      <c r="AH111" s="7">
        <v>205.95198282406301</v>
      </c>
      <c r="AI111" s="7">
        <v>103.914911802408</v>
      </c>
      <c r="AJ111" s="7">
        <v>0</v>
      </c>
      <c r="AK111" s="7">
        <v>0</v>
      </c>
      <c r="AL111" s="8">
        <f t="shared" si="2"/>
        <v>901.51750502419975</v>
      </c>
      <c r="AM111" s="7">
        <f t="shared" si="3"/>
        <v>901517.50502419972</v>
      </c>
    </row>
    <row r="112" spans="1:39" x14ac:dyDescent="0.2">
      <c r="A112" s="6" t="s">
        <v>93</v>
      </c>
      <c r="B112" s="7">
        <v>1.9408823603374601</v>
      </c>
      <c r="C112" s="7">
        <v>-6.4998606594008801E-2</v>
      </c>
      <c r="D112" s="7">
        <v>40.682153165992602</v>
      </c>
      <c r="E112" s="7">
        <v>0.78655769069749903</v>
      </c>
      <c r="F112" s="7">
        <v>-43.083629787743199</v>
      </c>
      <c r="G112" s="7">
        <v>-36.0582668492886</v>
      </c>
      <c r="H112" s="7">
        <v>-17.625029275622001</v>
      </c>
      <c r="I112" s="7">
        <v>-4.8289410963470996</v>
      </c>
      <c r="J112" s="7">
        <v>-129.45444446586799</v>
      </c>
      <c r="K112" s="7">
        <v>-96.512367037457693</v>
      </c>
      <c r="L112" s="7">
        <v>-149.65605447737201</v>
      </c>
      <c r="M112" s="7">
        <v>-90.934823568099702</v>
      </c>
      <c r="N112" s="7">
        <v>-72.968913236786406</v>
      </c>
      <c r="O112" s="7">
        <v>-9.9408168148650802</v>
      </c>
      <c r="P112" s="7">
        <v>137.63591292908899</v>
      </c>
      <c r="Q112" s="7">
        <v>-251.462665607552</v>
      </c>
      <c r="R112" s="7">
        <v>-2.0895419742052401</v>
      </c>
      <c r="S112" s="7">
        <v>-2.01715005489147</v>
      </c>
      <c r="T112" s="7">
        <v>-149.48647001734099</v>
      </c>
      <c r="U112" s="7">
        <v>-600.45988016640604</v>
      </c>
      <c r="V112" s="7">
        <v>-4.49954291914497E-2</v>
      </c>
      <c r="W112" s="7">
        <v>-0.129206186319344</v>
      </c>
      <c r="X112" s="7">
        <v>-1.0887417025336501</v>
      </c>
      <c r="Y112" s="7">
        <v>3.1915496893718899E-2</v>
      </c>
      <c r="Z112" s="7">
        <v>0</v>
      </c>
      <c r="AA112" s="7">
        <v>-0.89524853314846398</v>
      </c>
      <c r="AB112" s="7">
        <v>-9.5738347069020596E-2</v>
      </c>
      <c r="AC112" s="7">
        <v>-0.13187493181683399</v>
      </c>
      <c r="AD112" s="7">
        <v>-0.101217533453365</v>
      </c>
      <c r="AE112" s="7">
        <v>0</v>
      </c>
      <c r="AF112" s="7">
        <v>0</v>
      </c>
      <c r="AG112" s="7">
        <v>0</v>
      </c>
      <c r="AH112" s="7">
        <v>0</v>
      </c>
      <c r="AI112" s="7">
        <v>0</v>
      </c>
      <c r="AJ112" s="7">
        <v>0</v>
      </c>
      <c r="AK112" s="7">
        <v>0</v>
      </c>
      <c r="AL112" s="8">
        <f t="shared" si="2"/>
        <v>-2.4551071666384088</v>
      </c>
      <c r="AM112" s="7">
        <f t="shared" si="3"/>
        <v>-2455.1071666384087</v>
      </c>
    </row>
    <row r="113" spans="1:40" x14ac:dyDescent="0.2">
      <c r="A113" s="6" t="s">
        <v>94</v>
      </c>
      <c r="B113" s="7">
        <v>2.3253460805732802</v>
      </c>
      <c r="C113" s="7">
        <v>0.84365506069273699</v>
      </c>
      <c r="D113" s="7">
        <v>0.38334065369797199</v>
      </c>
      <c r="E113" s="7">
        <v>0.69282910687404398</v>
      </c>
      <c r="F113" s="7">
        <v>0.171561228032477</v>
      </c>
      <c r="G113" s="7">
        <v>0.41822060265567701</v>
      </c>
      <c r="H113" s="7">
        <v>0.15208659645818501</v>
      </c>
      <c r="I113" s="7">
        <v>0.148452882363692</v>
      </c>
      <c r="J113" s="7">
        <v>0.18042374517769599</v>
      </c>
      <c r="K113" s="7">
        <v>0.16874898211383901</v>
      </c>
      <c r="L113" s="7">
        <v>0.23430243808125401</v>
      </c>
      <c r="M113" s="7">
        <v>0.90773015534346502</v>
      </c>
      <c r="N113" s="7">
        <v>0.89948975539838805</v>
      </c>
      <c r="O113" s="7">
        <v>0.66147012101092995</v>
      </c>
      <c r="P113" s="7">
        <v>3.3003868649818102</v>
      </c>
      <c r="Q113" s="7">
        <v>6.4225830653329599</v>
      </c>
      <c r="R113" s="7">
        <v>39.3700040957524</v>
      </c>
      <c r="S113" s="7">
        <v>50.802353202435597</v>
      </c>
      <c r="T113" s="7">
        <v>9.9447526871582301</v>
      </c>
      <c r="U113" s="7">
        <v>11.110843968324399</v>
      </c>
      <c r="V113" s="7">
        <v>3.25938436768365</v>
      </c>
      <c r="W113" s="7">
        <v>16.352583320832402</v>
      </c>
      <c r="X113" s="7">
        <v>1.09446547106662</v>
      </c>
      <c r="Y113" s="7">
        <v>1.32978874223429</v>
      </c>
      <c r="Z113" s="7">
        <v>0.42144428449635801</v>
      </c>
      <c r="AA113" s="7">
        <v>0.60778368205483702</v>
      </c>
      <c r="AB113" s="7">
        <v>0.57713082646548897</v>
      </c>
      <c r="AC113" s="7">
        <v>0.55906253409158202</v>
      </c>
      <c r="AD113" s="7">
        <v>0</v>
      </c>
      <c r="AE113" s="7">
        <v>0</v>
      </c>
      <c r="AF113" s="7">
        <v>0</v>
      </c>
      <c r="AG113" s="7">
        <v>0</v>
      </c>
      <c r="AH113" s="7">
        <v>0</v>
      </c>
      <c r="AI113" s="7">
        <v>0</v>
      </c>
      <c r="AJ113" s="7">
        <v>0</v>
      </c>
      <c r="AK113" s="7">
        <v>0</v>
      </c>
      <c r="AL113" s="8">
        <f t="shared" si="2"/>
        <v>24.201643228925224</v>
      </c>
      <c r="AM113" s="7">
        <f t="shared" si="3"/>
        <v>24201.643228925226</v>
      </c>
    </row>
    <row r="114" spans="1:40" x14ac:dyDescent="0.2">
      <c r="A114" s="6" t="s">
        <v>95</v>
      </c>
      <c r="B114" s="7">
        <v>8.0330248416900307</v>
      </c>
      <c r="C114" s="7">
        <v>24.533335156062702</v>
      </c>
      <c r="D114" s="7">
        <v>9.5542615829157995</v>
      </c>
      <c r="E114" s="7">
        <v>19.2392789438052</v>
      </c>
      <c r="F114" s="7">
        <v>38.461107348504299</v>
      </c>
      <c r="G114" s="7">
        <v>2.3073110784075599</v>
      </c>
      <c r="H114" s="7">
        <v>14.7394671867673</v>
      </c>
      <c r="I114" s="7">
        <v>22.4119450064955</v>
      </c>
      <c r="J114" s="7">
        <v>5.0474946009256296</v>
      </c>
      <c r="K114" s="7">
        <v>21.405182345461299</v>
      </c>
      <c r="L114" s="7">
        <v>1.8637839668604901</v>
      </c>
      <c r="M114" s="7">
        <v>47.4796136195068</v>
      </c>
      <c r="N114" s="7">
        <v>1.8653479628815699</v>
      </c>
      <c r="O114" s="7">
        <v>47.020125419725403</v>
      </c>
      <c r="P114" s="7">
        <v>2.4004197342713498</v>
      </c>
      <c r="Q114" s="7">
        <v>-2.0020507660123501</v>
      </c>
      <c r="R114" s="7">
        <v>1.5545234473337299</v>
      </c>
      <c r="S114" s="7">
        <v>2.1816007319122601</v>
      </c>
      <c r="T114" s="7">
        <v>0.13474767463498599</v>
      </c>
      <c r="U114" s="7">
        <v>0.95522253320871797</v>
      </c>
      <c r="V114" s="7">
        <v>0</v>
      </c>
      <c r="W114" s="7">
        <v>1.4973601143854101</v>
      </c>
      <c r="X114" s="7">
        <v>0</v>
      </c>
      <c r="Y114" s="7">
        <v>0</v>
      </c>
      <c r="Z114" s="7">
        <v>0</v>
      </c>
      <c r="AA114" s="7">
        <v>0</v>
      </c>
      <c r="AB114" s="7">
        <v>0</v>
      </c>
      <c r="AC114" s="7">
        <v>0</v>
      </c>
      <c r="AD114" s="7">
        <v>0</v>
      </c>
      <c r="AE114" s="7">
        <v>0</v>
      </c>
      <c r="AF114" s="7">
        <v>0</v>
      </c>
      <c r="AG114" s="7">
        <v>0</v>
      </c>
      <c r="AH114" s="7">
        <v>0</v>
      </c>
      <c r="AI114" s="7">
        <v>0</v>
      </c>
      <c r="AJ114" s="7">
        <v>0</v>
      </c>
      <c r="AK114" s="7">
        <v>0</v>
      </c>
      <c r="AL114" s="8">
        <f t="shared" si="2"/>
        <v>1.4973601143854101</v>
      </c>
      <c r="AM114" s="7">
        <f t="shared" si="3"/>
        <v>1497.36011438541</v>
      </c>
    </row>
    <row r="115" spans="1:40" x14ac:dyDescent="0.2">
      <c r="A115" s="6" t="s">
        <v>96</v>
      </c>
      <c r="B115" s="7">
        <v>0</v>
      </c>
      <c r="C115" s="7">
        <v>0</v>
      </c>
      <c r="D115" s="7">
        <v>0</v>
      </c>
      <c r="E115" s="7">
        <v>56.278506367481398</v>
      </c>
      <c r="F115" s="7">
        <v>8.1631307398804296</v>
      </c>
      <c r="G115" s="7">
        <v>6.5621379294026996</v>
      </c>
      <c r="H115" s="7">
        <v>6.6667930920676</v>
      </c>
      <c r="I115" s="7">
        <v>55.078428236110902</v>
      </c>
      <c r="J115" s="7">
        <v>10.4350416990124</v>
      </c>
      <c r="K115" s="7">
        <v>2.9427400135795199</v>
      </c>
      <c r="L115" s="7">
        <v>2.20214479535943</v>
      </c>
      <c r="M115" s="7">
        <v>0.68624071144271703</v>
      </c>
      <c r="N115" s="7">
        <v>0.278751237706866</v>
      </c>
      <c r="O115" s="7">
        <v>0.112387755200005</v>
      </c>
      <c r="P115" s="7">
        <v>0.19854223438997601</v>
      </c>
      <c r="Q115" s="7">
        <v>0.39633166374517598</v>
      </c>
      <c r="R115" s="7">
        <v>2.6151204133285</v>
      </c>
      <c r="S115" s="7">
        <v>0.17450243035054999</v>
      </c>
      <c r="T115" s="7">
        <v>5.3899069853994696E-4</v>
      </c>
      <c r="U115" s="7">
        <v>1.2609337655277599E-4</v>
      </c>
      <c r="V115" s="7">
        <v>0.106608792743033</v>
      </c>
      <c r="W115" s="7">
        <v>0.120793813680655</v>
      </c>
      <c r="X115" s="7">
        <v>0.109446547106662</v>
      </c>
      <c r="Y115" s="7">
        <v>0.13297887422342899</v>
      </c>
      <c r="Z115" s="7">
        <v>0</v>
      </c>
      <c r="AA115" s="7">
        <v>0</v>
      </c>
      <c r="AB115" s="7">
        <v>0</v>
      </c>
      <c r="AC115" s="7">
        <v>0</v>
      </c>
      <c r="AD115" s="7">
        <v>0</v>
      </c>
      <c r="AE115" s="7">
        <v>0</v>
      </c>
      <c r="AF115" s="7">
        <v>0</v>
      </c>
      <c r="AG115" s="7">
        <v>0</v>
      </c>
      <c r="AH115" s="7">
        <v>0</v>
      </c>
      <c r="AI115" s="7">
        <v>0</v>
      </c>
      <c r="AJ115" s="7">
        <v>0</v>
      </c>
      <c r="AK115" s="7">
        <v>0</v>
      </c>
      <c r="AL115" s="8">
        <f t="shared" si="2"/>
        <v>0.46982802775377897</v>
      </c>
      <c r="AM115" s="7">
        <f t="shared" si="3"/>
        <v>469.82802775377894</v>
      </c>
    </row>
    <row r="116" spans="1:40" x14ac:dyDescent="0.2">
      <c r="A116" s="6" t="s">
        <v>97</v>
      </c>
      <c r="B116" s="7">
        <v>0</v>
      </c>
      <c r="C116" s="7">
        <v>0</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0.254448525602399</v>
      </c>
      <c r="U116" s="7">
        <v>2.2545236631657199E-2</v>
      </c>
      <c r="V116" s="7">
        <v>9.3123350740925703E-2</v>
      </c>
      <c r="W116" s="7">
        <v>0.120793813680655</v>
      </c>
      <c r="X116" s="7">
        <v>0.21889309421332401</v>
      </c>
      <c r="Y116" s="7">
        <v>0.26595774844685899</v>
      </c>
      <c r="Z116" s="7">
        <v>0.168577713798543</v>
      </c>
      <c r="AA116" s="7">
        <v>0.24311347282193399</v>
      </c>
      <c r="AB116" s="7">
        <v>0.230852330586195</v>
      </c>
      <c r="AC116" s="7">
        <v>67.087504090989896</v>
      </c>
      <c r="AD116" s="7">
        <v>68.926947992798105</v>
      </c>
      <c r="AE116" s="7">
        <v>96.414088898179102</v>
      </c>
      <c r="AF116" s="7">
        <v>92.654389963332605</v>
      </c>
      <c r="AG116" s="7">
        <v>93.192673720706694</v>
      </c>
      <c r="AH116" s="7">
        <v>92.439978530078903</v>
      </c>
      <c r="AI116" s="7">
        <v>0.94787279506021904</v>
      </c>
      <c r="AJ116" s="7">
        <v>0</v>
      </c>
      <c r="AK116" s="7">
        <v>0</v>
      </c>
      <c r="AL116" s="8">
        <f t="shared" si="2"/>
        <v>513.00476751543397</v>
      </c>
      <c r="AM116" s="7">
        <f t="shared" si="3"/>
        <v>513004.76751543395</v>
      </c>
    </row>
    <row r="117" spans="1:40" x14ac:dyDescent="0.2">
      <c r="A117" s="6" t="s">
        <v>98</v>
      </c>
      <c r="B117" s="7">
        <v>0</v>
      </c>
      <c r="C117" s="7">
        <v>0</v>
      </c>
      <c r="D117" s="7">
        <v>0</v>
      </c>
      <c r="E117" s="7">
        <v>0</v>
      </c>
      <c r="F117" s="7">
        <v>0</v>
      </c>
      <c r="G117" s="7">
        <v>0</v>
      </c>
      <c r="H117" s="7">
        <v>0</v>
      </c>
      <c r="I117" s="7">
        <v>0</v>
      </c>
      <c r="J117" s="7">
        <v>0.99976806619520897</v>
      </c>
      <c r="K117" s="7">
        <v>0.92809824700753496</v>
      </c>
      <c r="L117" s="7">
        <v>1.85583403074428</v>
      </c>
      <c r="M117" s="7">
        <v>8.5694732509765092</v>
      </c>
      <c r="N117" s="7">
        <v>5.4207348763884298</v>
      </c>
      <c r="O117" s="7">
        <v>0.85318854938488697</v>
      </c>
      <c r="P117" s="7">
        <v>1.2920687409134299</v>
      </c>
      <c r="Q117" s="7">
        <v>0.62825529042389205</v>
      </c>
      <c r="R117" s="7">
        <v>78.440185093785502</v>
      </c>
      <c r="S117" s="7">
        <v>36.454456929782801</v>
      </c>
      <c r="T117" s="7">
        <v>6.1194327673687701</v>
      </c>
      <c r="U117" s="7">
        <v>1.3936461806962901</v>
      </c>
      <c r="V117" s="7">
        <v>0.54411410267212301</v>
      </c>
      <c r="W117" s="7">
        <v>9.6635050944524696</v>
      </c>
      <c r="X117" s="7">
        <v>13.1335856527994</v>
      </c>
      <c r="Y117" s="7">
        <v>0</v>
      </c>
      <c r="Z117" s="7">
        <v>0</v>
      </c>
      <c r="AA117" s="7">
        <v>0</v>
      </c>
      <c r="AB117" s="7">
        <v>0</v>
      </c>
      <c r="AC117" s="7">
        <v>0</v>
      </c>
      <c r="AD117" s="7">
        <v>0</v>
      </c>
      <c r="AE117" s="7">
        <v>0</v>
      </c>
      <c r="AF117" s="7">
        <v>0</v>
      </c>
      <c r="AG117" s="7">
        <v>0</v>
      </c>
      <c r="AH117" s="7">
        <v>0</v>
      </c>
      <c r="AI117" s="7">
        <v>0</v>
      </c>
      <c r="AJ117" s="7">
        <v>0</v>
      </c>
      <c r="AK117" s="7">
        <v>0</v>
      </c>
      <c r="AL117" s="8">
        <f t="shared" si="2"/>
        <v>23.341204849923994</v>
      </c>
      <c r="AM117" s="7">
        <f t="shared" si="3"/>
        <v>23341.204849923994</v>
      </c>
    </row>
    <row r="118" spans="1:40" x14ac:dyDescent="0.2">
      <c r="A118" s="6" t="s">
        <v>99</v>
      </c>
      <c r="B118" s="7">
        <v>0</v>
      </c>
      <c r="C118" s="7">
        <v>0</v>
      </c>
      <c r="D118" s="7">
        <v>0</v>
      </c>
      <c r="E118" s="7">
        <v>0</v>
      </c>
      <c r="F118" s="7">
        <v>0</v>
      </c>
      <c r="G118" s="7">
        <v>0</v>
      </c>
      <c r="H118" s="7">
        <v>0</v>
      </c>
      <c r="I118" s="7">
        <v>0</v>
      </c>
      <c r="J118" s="7">
        <v>1.06470981987613</v>
      </c>
      <c r="K118" s="7">
        <v>0.92842684874949599</v>
      </c>
      <c r="L118" s="7">
        <v>2.9713136057728602</v>
      </c>
      <c r="M118" s="7">
        <v>9.66075151052571</v>
      </c>
      <c r="N118" s="7">
        <v>0.21368103239221201</v>
      </c>
      <c r="O118" s="7">
        <v>2.7352306904488</v>
      </c>
      <c r="P118" s="7">
        <v>2.68941450161216</v>
      </c>
      <c r="Q118" s="7">
        <v>5.4375125469621697</v>
      </c>
      <c r="R118" s="7">
        <v>19.105242354785499</v>
      </c>
      <c r="S118" s="7">
        <v>2.23748302731238</v>
      </c>
      <c r="T118" s="7">
        <v>75.570558951989895</v>
      </c>
      <c r="U118" s="7">
        <v>5.2855057250254101</v>
      </c>
      <c r="V118" s="7">
        <v>38.786695444795903</v>
      </c>
      <c r="W118" s="7">
        <v>24.158762736131099</v>
      </c>
      <c r="X118" s="7">
        <v>0</v>
      </c>
      <c r="Y118" s="7">
        <v>0</v>
      </c>
      <c r="Z118" s="7">
        <v>0</v>
      </c>
      <c r="AA118" s="7">
        <v>0</v>
      </c>
      <c r="AB118" s="7">
        <v>0</v>
      </c>
      <c r="AC118" s="7">
        <v>0</v>
      </c>
      <c r="AD118" s="7">
        <v>0</v>
      </c>
      <c r="AE118" s="7">
        <v>0</v>
      </c>
      <c r="AF118" s="7">
        <v>0</v>
      </c>
      <c r="AG118" s="7">
        <v>0</v>
      </c>
      <c r="AH118" s="7">
        <v>0</v>
      </c>
      <c r="AI118" s="7">
        <v>0</v>
      </c>
      <c r="AJ118" s="7">
        <v>0</v>
      </c>
      <c r="AK118" s="7">
        <v>0</v>
      </c>
      <c r="AL118" s="8">
        <f t="shared" si="2"/>
        <v>62.945458180927005</v>
      </c>
      <c r="AM118" s="7">
        <f t="shared" si="3"/>
        <v>62945.458180927002</v>
      </c>
    </row>
    <row r="119" spans="1:40" x14ac:dyDescent="0.2">
      <c r="A119" s="6" t="s">
        <v>100</v>
      </c>
      <c r="B119" s="7">
        <v>0</v>
      </c>
      <c r="C119" s="7">
        <v>0</v>
      </c>
      <c r="D119" s="7">
        <v>0</v>
      </c>
      <c r="E119" s="7">
        <v>0</v>
      </c>
      <c r="F119" s="7">
        <v>0</v>
      </c>
      <c r="G119" s="7">
        <v>0</v>
      </c>
      <c r="H119" s="7">
        <v>0</v>
      </c>
      <c r="I119" s="7">
        <v>0</v>
      </c>
      <c r="J119" s="7">
        <v>33.509497695203002</v>
      </c>
      <c r="K119" s="7">
        <v>0.67688997197232204</v>
      </c>
      <c r="L119" s="7">
        <v>0.14979550542701001</v>
      </c>
      <c r="M119" s="7">
        <v>45.133464802633497</v>
      </c>
      <c r="N119" s="7">
        <v>25.248851565275501</v>
      </c>
      <c r="O119" s="7">
        <v>26.182802182838799</v>
      </c>
      <c r="P119" s="7">
        <v>37.671861303305697</v>
      </c>
      <c r="Q119" s="7">
        <v>53.988720962507003</v>
      </c>
      <c r="R119" s="7">
        <v>70.683348888184597</v>
      </c>
      <c r="S119" s="7">
        <v>37.358501381101199</v>
      </c>
      <c r="T119" s="7">
        <v>47.077459468120999</v>
      </c>
      <c r="U119" s="7">
        <v>12.941846752900499</v>
      </c>
      <c r="V119" s="7">
        <v>6.4518111676155403</v>
      </c>
      <c r="W119" s="7">
        <v>1.81190720520983</v>
      </c>
      <c r="X119" s="7">
        <v>2.1889309421332399</v>
      </c>
      <c r="Y119" s="7">
        <v>1.99468311335144</v>
      </c>
      <c r="Z119" s="7">
        <v>0</v>
      </c>
      <c r="AA119" s="7">
        <v>0</v>
      </c>
      <c r="AB119" s="7">
        <v>0</v>
      </c>
      <c r="AC119" s="7">
        <v>0</v>
      </c>
      <c r="AD119" s="7">
        <v>0</v>
      </c>
      <c r="AE119" s="7">
        <v>0</v>
      </c>
      <c r="AF119" s="7">
        <v>0</v>
      </c>
      <c r="AG119" s="7">
        <v>0</v>
      </c>
      <c r="AH119" s="7">
        <v>0</v>
      </c>
      <c r="AI119" s="7">
        <v>0</v>
      </c>
      <c r="AJ119" s="7">
        <v>0</v>
      </c>
      <c r="AK119" s="7">
        <v>0</v>
      </c>
      <c r="AL119" s="8">
        <f t="shared" si="2"/>
        <v>12.44733242831005</v>
      </c>
      <c r="AM119" s="7">
        <f t="shared" si="3"/>
        <v>12447.33242831005</v>
      </c>
    </row>
    <row r="120" spans="1:40" x14ac:dyDescent="0.2">
      <c r="A120" s="6" t="s">
        <v>101</v>
      </c>
      <c r="B120" s="7">
        <v>0</v>
      </c>
      <c r="C120" s="7">
        <v>0</v>
      </c>
      <c r="D120" s="7">
        <v>13.6937064544744</v>
      </c>
      <c r="E120" s="7">
        <v>4.6394643767583297</v>
      </c>
      <c r="F120" s="7">
        <v>4.9318294267231798E-2</v>
      </c>
      <c r="G120" s="7">
        <v>9.7775594349369499E-2</v>
      </c>
      <c r="H120" s="7">
        <v>-5.4208381875234503E-2</v>
      </c>
      <c r="I120" s="7">
        <v>-0.94145578576755096</v>
      </c>
      <c r="J120" s="7">
        <v>1.1627674482812</v>
      </c>
      <c r="K120" s="7">
        <v>0.73317737764101498</v>
      </c>
      <c r="L120" s="7">
        <v>0.92297396511419305</v>
      </c>
      <c r="M120" s="7">
        <v>0.42450693845281501</v>
      </c>
      <c r="N120" s="7">
        <v>23.1996473449348</v>
      </c>
      <c r="O120" s="7">
        <v>8.3673053573497107</v>
      </c>
      <c r="P120" s="7">
        <v>27.033785670540201</v>
      </c>
      <c r="Q120" s="7">
        <v>25.979493925938499</v>
      </c>
      <c r="R120" s="7">
        <v>101.74490312489</v>
      </c>
      <c r="S120" s="7">
        <v>28.359807020914801</v>
      </c>
      <c r="T120" s="7">
        <v>71.428565007369997</v>
      </c>
      <c r="U120" s="7">
        <v>-100.039938415322</v>
      </c>
      <c r="V120" s="7">
        <v>-42.1222939199126</v>
      </c>
      <c r="W120" s="7">
        <v>-15.381815782782301</v>
      </c>
      <c r="X120" s="7">
        <v>124.65380819130699</v>
      </c>
      <c r="Y120" s="7">
        <v>89.773173214958206</v>
      </c>
      <c r="Z120" s="7">
        <v>0</v>
      </c>
      <c r="AA120" s="7">
        <v>0</v>
      </c>
      <c r="AB120" s="7">
        <v>0</v>
      </c>
      <c r="AC120" s="7">
        <v>0</v>
      </c>
      <c r="AD120" s="7">
        <v>0</v>
      </c>
      <c r="AE120" s="7">
        <v>0</v>
      </c>
      <c r="AF120" s="7">
        <v>0</v>
      </c>
      <c r="AG120" s="7">
        <v>0</v>
      </c>
      <c r="AH120" s="7">
        <v>0</v>
      </c>
      <c r="AI120" s="7">
        <v>0</v>
      </c>
      <c r="AJ120" s="7">
        <v>0</v>
      </c>
      <c r="AK120" s="7">
        <v>0</v>
      </c>
      <c r="AL120" s="8">
        <f t="shared" si="2"/>
        <v>156.92287170357031</v>
      </c>
      <c r="AM120" s="7">
        <f t="shared" si="3"/>
        <v>156922.8717035703</v>
      </c>
    </row>
    <row r="121" spans="1:40" x14ac:dyDescent="0.2">
      <c r="A121" s="6" t="s">
        <v>102</v>
      </c>
      <c r="B121" s="7">
        <v>139.120686125361</v>
      </c>
      <c r="C121" s="7">
        <v>1.6846709385099701</v>
      </c>
      <c r="D121" s="7">
        <v>21.202754202656799</v>
      </c>
      <c r="E121" s="7">
        <v>3.8853068247607698</v>
      </c>
      <c r="F121" s="7">
        <v>-0.93616374949679504</v>
      </c>
      <c r="G121" s="7">
        <v>1.9261225236653801</v>
      </c>
      <c r="H121" s="7">
        <v>-3.0619386424815001</v>
      </c>
      <c r="I121" s="7">
        <v>-1.16548932702997</v>
      </c>
      <c r="J121" s="7">
        <v>0.75593582696414396</v>
      </c>
      <c r="K121" s="7">
        <v>6.0592692361703698E-2</v>
      </c>
      <c r="L121" s="7">
        <v>-8.7623819153954202E-2</v>
      </c>
      <c r="M121" s="7">
        <v>-5.3269696190572597</v>
      </c>
      <c r="N121" s="7">
        <v>9.2105986959066399</v>
      </c>
      <c r="O121" s="7">
        <v>1.44904370961912</v>
      </c>
      <c r="P121" s="7">
        <v>16.511648599209</v>
      </c>
      <c r="Q121" s="7">
        <v>20.241506522039099</v>
      </c>
      <c r="R121" s="7">
        <v>26.227806063572199</v>
      </c>
      <c r="S121" s="7">
        <v>6.5075311138455598</v>
      </c>
      <c r="T121" s="7">
        <v>3.3693722453942998</v>
      </c>
      <c r="U121" s="7">
        <v>-10.1802626058144</v>
      </c>
      <c r="V121" s="7">
        <v>-23.7681838718315</v>
      </c>
      <c r="W121" s="7">
        <v>-6.5205770801626102</v>
      </c>
      <c r="X121" s="7">
        <v>14.4374362410383</v>
      </c>
      <c r="Y121" s="7">
        <v>18.893662267028901</v>
      </c>
      <c r="Z121" s="7">
        <v>0.57155427597086705</v>
      </c>
      <c r="AA121" s="7">
        <v>0</v>
      </c>
      <c r="AB121" s="7">
        <v>0</v>
      </c>
      <c r="AC121" s="7">
        <v>0</v>
      </c>
      <c r="AD121" s="7">
        <v>0</v>
      </c>
      <c r="AE121" s="7">
        <v>0</v>
      </c>
      <c r="AF121" s="7">
        <v>0</v>
      </c>
      <c r="AG121" s="7">
        <v>0</v>
      </c>
      <c r="AH121" s="7">
        <v>0</v>
      </c>
      <c r="AI121" s="7">
        <v>0</v>
      </c>
      <c r="AJ121" s="7">
        <v>0</v>
      </c>
      <c r="AK121" s="7">
        <v>0</v>
      </c>
      <c r="AL121" s="8">
        <f t="shared" si="2"/>
        <v>3.6138918320439584</v>
      </c>
      <c r="AM121" s="7">
        <f t="shared" si="3"/>
        <v>3613.8918320439584</v>
      </c>
      <c r="AN121" s="7">
        <f>AM121</f>
        <v>3613.8918320439584</v>
      </c>
    </row>
    <row r="122" spans="1:40" x14ac:dyDescent="0.2">
      <c r="A122" s="6" t="s">
        <v>103</v>
      </c>
      <c r="B122" s="7">
        <v>119.495752018381</v>
      </c>
      <c r="C122" s="7">
        <v>58.673853422483297</v>
      </c>
      <c r="D122" s="7">
        <v>155.22412213072701</v>
      </c>
      <c r="E122" s="7">
        <v>-12.7530128615485</v>
      </c>
      <c r="F122" s="7">
        <v>-3.2495189256227501</v>
      </c>
      <c r="G122" s="7">
        <v>5.9686853042968897</v>
      </c>
      <c r="H122" s="7">
        <v>-5.8767662048008003</v>
      </c>
      <c r="I122" s="7">
        <v>-9.3874791387606091</v>
      </c>
      <c r="J122" s="7">
        <v>5.9276983233786398</v>
      </c>
      <c r="K122" s="7">
        <v>0.37388620096029901</v>
      </c>
      <c r="L122" s="7">
        <v>-0.213877574288272</v>
      </c>
      <c r="M122" s="7">
        <v>-1.44091251189129</v>
      </c>
      <c r="N122" s="7">
        <v>20.339309090849898</v>
      </c>
      <c r="O122" s="7">
        <v>12.1918835890424</v>
      </c>
      <c r="P122" s="7">
        <v>75.221926730167993</v>
      </c>
      <c r="Q122" s="7">
        <v>16.6187189793913</v>
      </c>
      <c r="R122" s="7">
        <v>39.293160732283802</v>
      </c>
      <c r="S122" s="7">
        <v>2.7017058169472699</v>
      </c>
      <c r="T122" s="7">
        <v>13.1710989591139</v>
      </c>
      <c r="U122" s="7">
        <v>-14.0244443401808</v>
      </c>
      <c r="V122" s="7">
        <v>-16.9381391293315</v>
      </c>
      <c r="W122" s="7">
        <v>-1.67674616052591</v>
      </c>
      <c r="X122" s="7">
        <v>0</v>
      </c>
      <c r="Y122" s="7">
        <v>0</v>
      </c>
      <c r="Z122" s="7">
        <v>0</v>
      </c>
      <c r="AA122" s="7">
        <v>0</v>
      </c>
      <c r="AB122" s="7">
        <v>0</v>
      </c>
      <c r="AC122" s="7">
        <v>0</v>
      </c>
      <c r="AD122" s="7">
        <v>0</v>
      </c>
      <c r="AE122" s="7">
        <v>0</v>
      </c>
      <c r="AF122" s="7">
        <v>0</v>
      </c>
      <c r="AG122" s="7">
        <v>0</v>
      </c>
      <c r="AH122" s="7">
        <v>0</v>
      </c>
      <c r="AI122" s="7">
        <v>0</v>
      </c>
      <c r="AJ122" s="7">
        <v>0</v>
      </c>
      <c r="AK122" s="7">
        <v>0</v>
      </c>
      <c r="AL122" s="8">
        <f t="shared" si="2"/>
        <v>-18.614885289857408</v>
      </c>
      <c r="AM122" s="7">
        <f t="shared" si="3"/>
        <v>-18614.885289857408</v>
      </c>
      <c r="AN122" s="7">
        <f>AM122+AM132</f>
        <v>-19390.505643933258</v>
      </c>
    </row>
    <row r="123" spans="1:40" x14ac:dyDescent="0.2">
      <c r="A123" s="6" t="s">
        <v>104</v>
      </c>
      <c r="B123" s="7">
        <v>0</v>
      </c>
      <c r="C123" s="7">
        <v>0</v>
      </c>
      <c r="D123" s="7">
        <v>5.92855496235393</v>
      </c>
      <c r="E123" s="7">
        <v>4.0998329016278099</v>
      </c>
      <c r="F123" s="7">
        <v>-0.882682233124226</v>
      </c>
      <c r="G123" s="7">
        <v>0.47676681774218699</v>
      </c>
      <c r="H123" s="7">
        <v>-3.6120080230607599</v>
      </c>
      <c r="I123" s="7">
        <v>-2.5287484944732501</v>
      </c>
      <c r="J123" s="7">
        <v>3.1672035291575402</v>
      </c>
      <c r="K123" s="7">
        <v>0.27974549242477298</v>
      </c>
      <c r="L123" s="7">
        <v>-0.337935599008645</v>
      </c>
      <c r="M123" s="7">
        <v>-2.9167304475863101</v>
      </c>
      <c r="N123" s="7">
        <v>11.5681759813234</v>
      </c>
      <c r="O123" s="7">
        <v>10.8860200070228</v>
      </c>
      <c r="P123" s="7">
        <v>16.975138202093198</v>
      </c>
      <c r="Q123" s="7">
        <v>3.04460944084295</v>
      </c>
      <c r="R123" s="7">
        <v>27.713299830745999</v>
      </c>
      <c r="S123" s="7">
        <v>6.9195921884335299</v>
      </c>
      <c r="T123" s="7">
        <v>8.6677583930227406</v>
      </c>
      <c r="U123" s="7">
        <v>-20.858562305672798</v>
      </c>
      <c r="V123" s="7">
        <v>-4.5322392117300998</v>
      </c>
      <c r="W123" s="7">
        <v>-1.0083247817655601</v>
      </c>
      <c r="X123" s="7">
        <v>4.0432710784328503</v>
      </c>
      <c r="Y123" s="7">
        <v>8.4076797088278692</v>
      </c>
      <c r="Z123" s="7">
        <v>1.4931855459738901</v>
      </c>
      <c r="AA123" s="7">
        <v>5.3876789549460904</v>
      </c>
      <c r="AB123" s="7">
        <v>6.0189669013354701</v>
      </c>
      <c r="AC123" s="7">
        <v>4.3066882022866002</v>
      </c>
      <c r="AD123" s="7">
        <v>4.6673376520850001</v>
      </c>
      <c r="AE123" s="7">
        <v>3.4602456456614701</v>
      </c>
      <c r="AF123" s="7">
        <v>1.7896968071032799</v>
      </c>
      <c r="AG123" s="7">
        <v>1.69306518161159</v>
      </c>
      <c r="AH123" s="7">
        <v>1.1219989265039401</v>
      </c>
      <c r="AI123" s="7">
        <v>0</v>
      </c>
      <c r="AJ123" s="7">
        <v>0</v>
      </c>
      <c r="AK123" s="7">
        <v>0</v>
      </c>
      <c r="AL123" s="8">
        <f t="shared" si="2"/>
        <v>36.849250611272396</v>
      </c>
      <c r="AM123" s="7">
        <f t="shared" si="3"/>
        <v>36849.250611272393</v>
      </c>
      <c r="AN123" s="7">
        <f>AM123+AM133</f>
        <v>147397.00973591433</v>
      </c>
    </row>
    <row r="124" spans="1:40" x14ac:dyDescent="0.2">
      <c r="A124" s="6" t="s">
        <v>105</v>
      </c>
      <c r="B124" s="7">
        <v>0</v>
      </c>
      <c r="C124" s="7">
        <v>0</v>
      </c>
      <c r="D124" s="7">
        <v>0</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v>0</v>
      </c>
      <c r="Y124" s="7">
        <v>0</v>
      </c>
      <c r="Z124" s="7">
        <v>0.14860411175242499</v>
      </c>
      <c r="AA124" s="7">
        <v>0.536190058674061</v>
      </c>
      <c r="AB124" s="7">
        <v>0.47243211904821802</v>
      </c>
      <c r="AC124" s="7">
        <v>0.43485007091049199</v>
      </c>
      <c r="AD124" s="7">
        <v>73.591348864317197</v>
      </c>
      <c r="AE124" s="7">
        <v>43.313822975234203</v>
      </c>
      <c r="AF124" s="7">
        <v>37.148668661872897</v>
      </c>
      <c r="AG124" s="7">
        <v>38.031346367214901</v>
      </c>
      <c r="AH124" s="7">
        <v>36.797076793623397</v>
      </c>
      <c r="AI124" s="7">
        <v>40.646180933974797</v>
      </c>
      <c r="AJ124" s="7">
        <v>82.198328518993804</v>
      </c>
      <c r="AK124" s="7">
        <v>81.801135700439104</v>
      </c>
      <c r="AL124" s="8">
        <f t="shared" si="2"/>
        <v>271.12052095662261</v>
      </c>
      <c r="AM124" s="7">
        <f t="shared" si="3"/>
        <v>271120.52095662261</v>
      </c>
    </row>
    <row r="125" spans="1:40" x14ac:dyDescent="0.2">
      <c r="A125" s="6" t="s">
        <v>106</v>
      </c>
      <c r="B125" s="7">
        <v>0</v>
      </c>
      <c r="C125" s="7">
        <v>0</v>
      </c>
      <c r="D125" s="7">
        <v>0</v>
      </c>
      <c r="E125" s="7">
        <v>0</v>
      </c>
      <c r="F125" s="7">
        <v>8.7871926913664709</v>
      </c>
      <c r="G125" s="7">
        <v>6.75583353895599</v>
      </c>
      <c r="H125" s="7">
        <v>53.855122970436703</v>
      </c>
      <c r="I125" s="7">
        <v>125.354580156937</v>
      </c>
      <c r="J125" s="7">
        <v>87.492495059863998</v>
      </c>
      <c r="K125" s="7">
        <v>59.425924202196597</v>
      </c>
      <c r="L125" s="7">
        <v>18.648666737676599</v>
      </c>
      <c r="M125" s="7">
        <v>5.4360499166739498</v>
      </c>
      <c r="N125" s="7">
        <v>2.1452873560324801</v>
      </c>
      <c r="O125" s="7">
        <v>21.924704322907701</v>
      </c>
      <c r="P125" s="7">
        <v>3.1409216028632301</v>
      </c>
      <c r="Q125" s="7">
        <v>0.838505872679988</v>
      </c>
      <c r="R125" s="7">
        <v>0.59122556166206597</v>
      </c>
      <c r="S125" s="7">
        <v>7.2263522041278894E-2</v>
      </c>
      <c r="T125" s="7">
        <v>202.75567755370801</v>
      </c>
      <c r="U125" s="7">
        <v>37.533991712269497</v>
      </c>
      <c r="V125" s="7">
        <v>57.891996138781302</v>
      </c>
      <c r="W125" s="7">
        <v>18.1190720520983</v>
      </c>
      <c r="X125" s="7">
        <v>1.09446547106662</v>
      </c>
      <c r="Y125" s="7">
        <v>1.32978874223429</v>
      </c>
      <c r="Z125" s="7">
        <v>0.337155427597086</v>
      </c>
      <c r="AA125" s="7">
        <v>0.24311347282193399</v>
      </c>
      <c r="AB125" s="7">
        <v>0.230852330586195</v>
      </c>
      <c r="AC125" s="7">
        <v>0</v>
      </c>
      <c r="AD125" s="7">
        <v>0</v>
      </c>
      <c r="AE125" s="7">
        <v>0</v>
      </c>
      <c r="AF125" s="7">
        <v>0</v>
      </c>
      <c r="AG125" s="7">
        <v>0</v>
      </c>
      <c r="AH125" s="7">
        <v>0</v>
      </c>
      <c r="AI125" s="7">
        <v>0</v>
      </c>
      <c r="AJ125" s="7">
        <v>0</v>
      </c>
      <c r="AK125" s="7">
        <v>0</v>
      </c>
      <c r="AL125" s="8">
        <f t="shared" si="2"/>
        <v>79.246443635185713</v>
      </c>
      <c r="AM125" s="7">
        <f t="shared" si="3"/>
        <v>79246.443635185715</v>
      </c>
    </row>
    <row r="126" spans="1:40" x14ac:dyDescent="0.2">
      <c r="A126" s="6" t="s">
        <v>107</v>
      </c>
      <c r="B126" s="7">
        <v>0</v>
      </c>
      <c r="C126" s="7">
        <v>0</v>
      </c>
      <c r="D126" s="7">
        <v>0</v>
      </c>
      <c r="E126" s="7">
        <v>0</v>
      </c>
      <c r="F126" s="7">
        <v>0</v>
      </c>
      <c r="G126" s="7">
        <v>0</v>
      </c>
      <c r="H126" s="7">
        <v>0</v>
      </c>
      <c r="I126" s="7">
        <v>0</v>
      </c>
      <c r="J126" s="7">
        <v>0</v>
      </c>
      <c r="K126" s="7">
        <v>0</v>
      </c>
      <c r="L126" s="7">
        <v>0</v>
      </c>
      <c r="M126" s="7">
        <v>0</v>
      </c>
      <c r="N126" s="7">
        <v>0</v>
      </c>
      <c r="O126" s="7">
        <v>0</v>
      </c>
      <c r="P126" s="7">
        <v>0</v>
      </c>
      <c r="Q126" s="7">
        <v>0</v>
      </c>
      <c r="R126" s="7">
        <v>0</v>
      </c>
      <c r="S126" s="7">
        <v>0</v>
      </c>
      <c r="T126" s="7">
        <v>8.4859219596863905E-2</v>
      </c>
      <c r="U126" s="7">
        <v>1.9826456156395899E-2</v>
      </c>
      <c r="V126" s="7">
        <v>0</v>
      </c>
      <c r="W126" s="7">
        <v>0</v>
      </c>
      <c r="X126" s="7">
        <v>0</v>
      </c>
      <c r="Y126" s="7">
        <v>0</v>
      </c>
      <c r="Z126" s="7">
        <v>0</v>
      </c>
      <c r="AA126" s="7">
        <v>0</v>
      </c>
      <c r="AB126" s="7">
        <v>2.3085233058619501</v>
      </c>
      <c r="AC126" s="7">
        <v>55.906253409158197</v>
      </c>
      <c r="AD126" s="7">
        <v>114.878246654663</v>
      </c>
      <c r="AE126" s="7">
        <v>96.414088898179102</v>
      </c>
      <c r="AF126" s="7">
        <v>92.654389963332605</v>
      </c>
      <c r="AG126" s="7">
        <v>93.192673720706694</v>
      </c>
      <c r="AH126" s="7">
        <v>92.439978530078903</v>
      </c>
      <c r="AI126" s="7">
        <v>9.47872795060219</v>
      </c>
      <c r="AJ126" s="7">
        <v>12.012704507805401</v>
      </c>
      <c r="AK126" s="7">
        <v>2.3976964959194902</v>
      </c>
      <c r="AL126" s="8">
        <f t="shared" si="2"/>
        <v>557.27288243258261</v>
      </c>
      <c r="AM126" s="7">
        <f t="shared" si="3"/>
        <v>557272.88243258256</v>
      </c>
    </row>
    <row r="127" spans="1:40" x14ac:dyDescent="0.2">
      <c r="A127" s="6" t="s">
        <v>108</v>
      </c>
      <c r="B127" s="7">
        <v>0</v>
      </c>
      <c r="C127" s="7">
        <v>0</v>
      </c>
      <c r="D127" s="7">
        <v>0</v>
      </c>
      <c r="E127" s="7">
        <v>0</v>
      </c>
      <c r="F127" s="7">
        <v>0</v>
      </c>
      <c r="G127" s="7">
        <v>0</v>
      </c>
      <c r="H127" s="7">
        <v>0</v>
      </c>
      <c r="I127" s="7">
        <v>0</v>
      </c>
      <c r="J127" s="7">
        <v>0</v>
      </c>
      <c r="K127" s="7">
        <v>0</v>
      </c>
      <c r="L127" s="7">
        <v>0</v>
      </c>
      <c r="M127" s="7">
        <v>0</v>
      </c>
      <c r="N127" s="7">
        <v>8.62281586102681</v>
      </c>
      <c r="O127" s="7">
        <v>5.9028848113293702</v>
      </c>
      <c r="P127" s="7">
        <v>23.754159689374301</v>
      </c>
      <c r="Q127" s="7">
        <v>5.9574253054509496</v>
      </c>
      <c r="R127" s="7">
        <v>8.7082721117965001</v>
      </c>
      <c r="S127" s="7">
        <v>9.7324938612469793</v>
      </c>
      <c r="T127" s="7">
        <v>14.108506795198201</v>
      </c>
      <c r="U127" s="7">
        <v>6.1268644507207197</v>
      </c>
      <c r="V127" s="7">
        <v>2.4051847373471</v>
      </c>
      <c r="W127" s="7">
        <v>180.31752547226199</v>
      </c>
      <c r="X127" s="7">
        <v>274.44654710666202</v>
      </c>
      <c r="Y127" s="7">
        <v>238.383099378743</v>
      </c>
      <c r="Z127" s="7">
        <v>99.715542759708597</v>
      </c>
      <c r="AA127" s="7">
        <v>28.655673641096701</v>
      </c>
      <c r="AB127" s="7">
        <v>0</v>
      </c>
      <c r="AC127" s="7">
        <v>0</v>
      </c>
      <c r="AD127" s="7">
        <v>0</v>
      </c>
      <c r="AE127" s="7">
        <v>0</v>
      </c>
      <c r="AF127" s="7">
        <v>0</v>
      </c>
      <c r="AG127" s="7">
        <v>0</v>
      </c>
      <c r="AH127" s="7">
        <v>0</v>
      </c>
      <c r="AI127" s="7">
        <v>0</v>
      </c>
      <c r="AJ127" s="7">
        <v>0</v>
      </c>
      <c r="AK127" s="7">
        <v>0</v>
      </c>
      <c r="AL127" s="8">
        <f t="shared" si="2"/>
        <v>823.92357309581939</v>
      </c>
      <c r="AM127" s="7">
        <f t="shared" si="3"/>
        <v>823923.57309581945</v>
      </c>
    </row>
    <row r="128" spans="1:40" x14ac:dyDescent="0.2">
      <c r="A128" s="6" t="s">
        <v>109</v>
      </c>
      <c r="B128" s="7">
        <v>0</v>
      </c>
      <c r="C128" s="7">
        <v>0</v>
      </c>
      <c r="D128" s="7">
        <v>0</v>
      </c>
      <c r="E128" s="7">
        <v>0</v>
      </c>
      <c r="F128" s="7">
        <v>0</v>
      </c>
      <c r="G128" s="7">
        <v>0</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v>0</v>
      </c>
      <c r="Y128" s="7">
        <v>0</v>
      </c>
      <c r="Z128" s="7">
        <v>0</v>
      </c>
      <c r="AA128" s="7">
        <v>0</v>
      </c>
      <c r="AB128" s="7">
        <v>0</v>
      </c>
      <c r="AC128" s="7">
        <v>0</v>
      </c>
      <c r="AD128" s="7">
        <v>0</v>
      </c>
      <c r="AE128" s="7">
        <v>0</v>
      </c>
      <c r="AF128" s="7">
        <v>0</v>
      </c>
      <c r="AG128" s="7">
        <v>0</v>
      </c>
      <c r="AH128" s="7">
        <v>0</v>
      </c>
      <c r="AI128" s="7">
        <v>0</v>
      </c>
      <c r="AJ128" s="7">
        <v>0</v>
      </c>
      <c r="AK128" s="7">
        <v>0</v>
      </c>
      <c r="AL128" s="8">
        <f t="shared" si="2"/>
        <v>0</v>
      </c>
      <c r="AM128" s="7">
        <f t="shared" si="3"/>
        <v>0</v>
      </c>
    </row>
    <row r="129" spans="1:40" x14ac:dyDescent="0.2">
      <c r="A129" s="6" t="s">
        <v>110</v>
      </c>
      <c r="B129" s="7">
        <v>0</v>
      </c>
      <c r="C129" s="7">
        <v>0</v>
      </c>
      <c r="D129" s="7">
        <v>0</v>
      </c>
      <c r="E129" s="7">
        <v>0</v>
      </c>
      <c r="F129" s="7">
        <v>0</v>
      </c>
      <c r="G129" s="7">
        <v>0</v>
      </c>
      <c r="H129" s="7">
        <v>0</v>
      </c>
      <c r="I129" s="7">
        <v>0</v>
      </c>
      <c r="J129" s="7">
        <v>0</v>
      </c>
      <c r="K129" s="7">
        <v>0</v>
      </c>
      <c r="L129" s="7">
        <v>0</v>
      </c>
      <c r="M129" s="7">
        <v>0</v>
      </c>
      <c r="N129" s="7">
        <v>0</v>
      </c>
      <c r="O129" s="7">
        <v>0</v>
      </c>
      <c r="P129" s="7">
        <v>21.674508809825401</v>
      </c>
      <c r="Q129" s="7">
        <v>17.018407766210998</v>
      </c>
      <c r="R129" s="7">
        <v>40.6362146720518</v>
      </c>
      <c r="S129" s="7">
        <v>9.4092426335379002</v>
      </c>
      <c r="T129" s="7">
        <v>8.4059666566157105</v>
      </c>
      <c r="U129" s="7">
        <v>-13.2401425855622</v>
      </c>
      <c r="V129" s="7">
        <v>-1.98661854347342</v>
      </c>
      <c r="W129" s="7">
        <v>-0.93438096443609298</v>
      </c>
      <c r="X129" s="7">
        <v>3.83814903347821</v>
      </c>
      <c r="Y129" s="7">
        <v>6.1278444619397101</v>
      </c>
      <c r="Z129" s="7">
        <v>0</v>
      </c>
      <c r="AA129" s="7">
        <v>0</v>
      </c>
      <c r="AB129" s="7">
        <v>0</v>
      </c>
      <c r="AC129" s="7">
        <v>0</v>
      </c>
      <c r="AD129" s="7">
        <v>0</v>
      </c>
      <c r="AE129" s="7">
        <v>0</v>
      </c>
      <c r="AF129" s="7">
        <v>0</v>
      </c>
      <c r="AG129" s="7">
        <v>0</v>
      </c>
      <c r="AH129" s="7">
        <v>0</v>
      </c>
      <c r="AI129" s="7">
        <v>0</v>
      </c>
      <c r="AJ129" s="7">
        <v>0</v>
      </c>
      <c r="AK129" s="7">
        <v>0</v>
      </c>
      <c r="AL129" s="8">
        <f t="shared" si="2"/>
        <v>7.0449939875084073</v>
      </c>
      <c r="AM129" s="7">
        <f t="shared" si="3"/>
        <v>7044.9939875084074</v>
      </c>
    </row>
    <row r="130" spans="1:40" x14ac:dyDescent="0.2">
      <c r="A130" s="6" t="s">
        <v>111</v>
      </c>
      <c r="B130" s="7">
        <v>0</v>
      </c>
      <c r="C130" s="7">
        <v>0</v>
      </c>
      <c r="D130" s="7">
        <v>0</v>
      </c>
      <c r="E130" s="7">
        <v>0</v>
      </c>
      <c r="F130" s="7">
        <v>0</v>
      </c>
      <c r="G130" s="7">
        <v>0</v>
      </c>
      <c r="H130" s="7">
        <v>0</v>
      </c>
      <c r="I130" s="7">
        <v>0</v>
      </c>
      <c r="J130" s="7">
        <v>0</v>
      </c>
      <c r="K130" s="7">
        <v>0</v>
      </c>
      <c r="L130" s="7">
        <v>0</v>
      </c>
      <c r="M130" s="7">
        <v>0</v>
      </c>
      <c r="N130" s="7">
        <v>0</v>
      </c>
      <c r="O130" s="7">
        <v>0</v>
      </c>
      <c r="P130" s="7">
        <v>0</v>
      </c>
      <c r="Q130" s="7">
        <v>0</v>
      </c>
      <c r="R130" s="7">
        <v>0</v>
      </c>
      <c r="S130" s="7">
        <v>0</v>
      </c>
      <c r="T130" s="7">
        <v>6.6084221968377701</v>
      </c>
      <c r="U130" s="7">
        <v>-1.4999706673551001</v>
      </c>
      <c r="V130" s="7">
        <v>-11.163304219918199</v>
      </c>
      <c r="W130" s="7">
        <v>-1.13466307537421</v>
      </c>
      <c r="X130" s="7">
        <v>4.6608462199347498</v>
      </c>
      <c r="Y130" s="7">
        <v>7.4413318627435601</v>
      </c>
      <c r="Z130" s="7">
        <v>11.6068098815645</v>
      </c>
      <c r="AA130" s="7">
        <v>27.328369928943001</v>
      </c>
      <c r="AB130" s="7">
        <v>12.820808335332201</v>
      </c>
      <c r="AC130" s="7">
        <v>3.9336370164535799</v>
      </c>
      <c r="AD130" s="7">
        <v>0</v>
      </c>
      <c r="AE130" s="7">
        <v>0</v>
      </c>
      <c r="AF130" s="7">
        <v>0</v>
      </c>
      <c r="AG130" s="7">
        <v>0</v>
      </c>
      <c r="AH130" s="7">
        <v>0</v>
      </c>
      <c r="AI130" s="7">
        <v>0</v>
      </c>
      <c r="AJ130" s="7">
        <v>0</v>
      </c>
      <c r="AK130" s="7">
        <v>0</v>
      </c>
      <c r="AL130" s="8">
        <f t="shared" si="2"/>
        <v>55.493835949679188</v>
      </c>
      <c r="AM130" s="7">
        <f t="shared" si="3"/>
        <v>55493.835949679189</v>
      </c>
    </row>
    <row r="131" spans="1:40" x14ac:dyDescent="0.2">
      <c r="A131" s="6" t="s">
        <v>112</v>
      </c>
      <c r="B131" s="7">
        <v>0</v>
      </c>
      <c r="C131" s="7">
        <v>0</v>
      </c>
      <c r="D131" s="7">
        <v>0</v>
      </c>
      <c r="E131" s="7">
        <v>0</v>
      </c>
      <c r="F131" s="7">
        <v>0</v>
      </c>
      <c r="G131" s="7">
        <v>0</v>
      </c>
      <c r="H131" s="7">
        <v>0</v>
      </c>
      <c r="I131" s="7">
        <v>0</v>
      </c>
      <c r="J131" s="7">
        <v>0</v>
      </c>
      <c r="K131" s="7">
        <v>0</v>
      </c>
      <c r="L131" s="7">
        <v>0</v>
      </c>
      <c r="M131" s="7">
        <v>0</v>
      </c>
      <c r="N131" s="7">
        <v>1.2147873041978701</v>
      </c>
      <c r="O131" s="7">
        <v>0.52113869423126702</v>
      </c>
      <c r="P131" s="7">
        <v>5.0566795633240798</v>
      </c>
      <c r="Q131" s="7">
        <v>2.6899292801225001</v>
      </c>
      <c r="R131" s="7">
        <v>20.102505316205001</v>
      </c>
      <c r="S131" s="7">
        <v>1.16925613097089</v>
      </c>
      <c r="T131" s="7">
        <v>8.5105071061677098</v>
      </c>
      <c r="U131" s="7">
        <v>-9.1434515550956093</v>
      </c>
      <c r="V131" s="7">
        <v>-14.0638692191212</v>
      </c>
      <c r="W131" s="7">
        <v>-5.5634944034970601</v>
      </c>
      <c r="X131" s="7">
        <v>19.6307319538187</v>
      </c>
      <c r="Y131" s="7">
        <v>16.332311452361999</v>
      </c>
      <c r="Z131" s="7">
        <v>0</v>
      </c>
      <c r="AA131" s="7">
        <v>0</v>
      </c>
      <c r="AB131" s="7">
        <v>0</v>
      </c>
      <c r="AC131" s="7">
        <v>0</v>
      </c>
      <c r="AD131" s="7">
        <v>0</v>
      </c>
      <c r="AE131" s="7">
        <v>0</v>
      </c>
      <c r="AF131" s="7">
        <v>0</v>
      </c>
      <c r="AG131" s="7">
        <v>0</v>
      </c>
      <c r="AH131" s="7">
        <v>0</v>
      </c>
      <c r="AI131" s="7">
        <v>0</v>
      </c>
      <c r="AJ131" s="7">
        <v>0</v>
      </c>
      <c r="AK131" s="7">
        <v>0</v>
      </c>
      <c r="AL131" s="8">
        <f t="shared" si="2"/>
        <v>16.335679783562437</v>
      </c>
      <c r="AM131" s="7">
        <f t="shared" si="3"/>
        <v>16335.679783562437</v>
      </c>
    </row>
    <row r="132" spans="1:40" x14ac:dyDescent="0.2">
      <c r="A132" s="6" t="s">
        <v>113</v>
      </c>
      <c r="B132" s="7">
        <v>0</v>
      </c>
      <c r="C132" s="7">
        <v>0</v>
      </c>
      <c r="D132" s="7">
        <v>0</v>
      </c>
      <c r="E132" s="7">
        <v>0</v>
      </c>
      <c r="F132" s="7">
        <v>0</v>
      </c>
      <c r="G132" s="7">
        <v>0</v>
      </c>
      <c r="H132" s="7">
        <v>0</v>
      </c>
      <c r="I132" s="7">
        <v>0</v>
      </c>
      <c r="J132" s="7">
        <v>0</v>
      </c>
      <c r="K132" s="7">
        <v>0</v>
      </c>
      <c r="L132" s="7">
        <v>0</v>
      </c>
      <c r="M132" s="7">
        <v>0</v>
      </c>
      <c r="N132" s="7">
        <v>0</v>
      </c>
      <c r="O132" s="7">
        <v>0</v>
      </c>
      <c r="P132" s="7">
        <v>0</v>
      </c>
      <c r="Q132" s="7">
        <v>0</v>
      </c>
      <c r="R132" s="7">
        <v>0</v>
      </c>
      <c r="S132" s="7">
        <v>0</v>
      </c>
      <c r="T132" s="7">
        <v>0</v>
      </c>
      <c r="U132" s="7">
        <v>0</v>
      </c>
      <c r="V132" s="7">
        <v>-0.70575593072060305</v>
      </c>
      <c r="W132" s="7">
        <v>-6.9864423355246202E-2</v>
      </c>
      <c r="X132" s="7">
        <v>0</v>
      </c>
      <c r="Y132" s="7">
        <v>0</v>
      </c>
      <c r="Z132" s="7">
        <v>0</v>
      </c>
      <c r="AA132" s="7">
        <v>0</v>
      </c>
      <c r="AB132" s="7">
        <v>0</v>
      </c>
      <c r="AC132" s="7">
        <v>0</v>
      </c>
      <c r="AD132" s="7">
        <v>0</v>
      </c>
      <c r="AE132" s="7">
        <v>0</v>
      </c>
      <c r="AF132" s="7">
        <v>0</v>
      </c>
      <c r="AG132" s="7">
        <v>0</v>
      </c>
      <c r="AH132" s="7">
        <v>0</v>
      </c>
      <c r="AI132" s="7">
        <v>0</v>
      </c>
      <c r="AJ132" s="7">
        <v>0</v>
      </c>
      <c r="AK132" s="7">
        <v>0</v>
      </c>
      <c r="AL132" s="8">
        <f t="shared" si="2"/>
        <v>-0.77562035407584928</v>
      </c>
      <c r="AM132" s="7">
        <f t="shared" si="3"/>
        <v>-775.62035407584926</v>
      </c>
    </row>
    <row r="133" spans="1:40" x14ac:dyDescent="0.2">
      <c r="A133" s="6" t="s">
        <v>114</v>
      </c>
      <c r="B133" s="7">
        <v>0</v>
      </c>
      <c r="C133" s="7">
        <v>0</v>
      </c>
      <c r="D133" s="7">
        <v>0</v>
      </c>
      <c r="E133" s="7">
        <v>0</v>
      </c>
      <c r="F133" s="7">
        <v>0</v>
      </c>
      <c r="G133" s="7">
        <v>0</v>
      </c>
      <c r="H133" s="7">
        <v>0</v>
      </c>
      <c r="I133" s="7">
        <v>0</v>
      </c>
      <c r="J133" s="7">
        <v>0</v>
      </c>
      <c r="K133" s="7">
        <v>0</v>
      </c>
      <c r="L133" s="7">
        <v>0</v>
      </c>
      <c r="M133" s="7">
        <v>0</v>
      </c>
      <c r="N133" s="7">
        <v>0</v>
      </c>
      <c r="O133" s="7">
        <v>0</v>
      </c>
      <c r="P133" s="7">
        <v>0</v>
      </c>
      <c r="Q133" s="7">
        <v>0</v>
      </c>
      <c r="R133" s="7">
        <v>0</v>
      </c>
      <c r="S133" s="7">
        <v>0</v>
      </c>
      <c r="T133" s="7">
        <v>0</v>
      </c>
      <c r="U133" s="7">
        <v>0</v>
      </c>
      <c r="V133" s="7">
        <v>-13.5967103443654</v>
      </c>
      <c r="W133" s="7">
        <v>-3.0249743452967</v>
      </c>
      <c r="X133" s="7">
        <v>12.129813235298499</v>
      </c>
      <c r="Y133" s="7">
        <v>25.223039126483599</v>
      </c>
      <c r="Z133" s="7">
        <v>4.4795566379216698</v>
      </c>
      <c r="AA133" s="7">
        <v>16.163036864838201</v>
      </c>
      <c r="AB133" s="7">
        <v>18.056900704006399</v>
      </c>
      <c r="AC133" s="7">
        <v>12.9200646068598</v>
      </c>
      <c r="AD133" s="7">
        <v>14.002012956254999</v>
      </c>
      <c r="AE133" s="7">
        <v>10.3807369369844</v>
      </c>
      <c r="AF133" s="7">
        <v>5.3690904213098403</v>
      </c>
      <c r="AG133" s="7">
        <v>5.0791955448347696</v>
      </c>
      <c r="AH133" s="7">
        <v>3.36599677951184</v>
      </c>
      <c r="AI133" s="7">
        <v>0</v>
      </c>
      <c r="AJ133" s="7">
        <v>0</v>
      </c>
      <c r="AK133" s="7">
        <v>0</v>
      </c>
      <c r="AL133" s="8">
        <f t="shared" si="2"/>
        <v>110.54775912464193</v>
      </c>
      <c r="AM133" s="7">
        <f t="shared" si="3"/>
        <v>110547.75912464193</v>
      </c>
    </row>
    <row r="134" spans="1:40" x14ac:dyDescent="0.2">
      <c r="A134" s="6" t="s">
        <v>115</v>
      </c>
      <c r="B134" s="7">
        <v>0</v>
      </c>
      <c r="C134" s="7">
        <v>0</v>
      </c>
      <c r="D134" s="7">
        <v>0</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2.1343681629916902</v>
      </c>
      <c r="W134" s="7">
        <v>11.2698453420163</v>
      </c>
      <c r="X134" s="7">
        <v>2.7444654710666199</v>
      </c>
      <c r="Y134" s="7">
        <v>2.9797887422342901</v>
      </c>
      <c r="Z134" s="7">
        <v>12.4644428449635</v>
      </c>
      <c r="AA134" s="7">
        <v>14.327836820548301</v>
      </c>
      <c r="AB134" s="7">
        <v>16.825569917585799</v>
      </c>
      <c r="AC134" s="7">
        <v>22.145000545465301</v>
      </c>
      <c r="AD134" s="7">
        <v>22.390259732373</v>
      </c>
      <c r="AE134" s="7">
        <v>52.282817779635799</v>
      </c>
      <c r="AF134" s="7">
        <v>154.59263397799899</v>
      </c>
      <c r="AG134" s="7">
        <v>154.91560423242399</v>
      </c>
      <c r="AH134" s="7">
        <v>154.46398711804699</v>
      </c>
      <c r="AI134" s="7">
        <v>155.87236770361301</v>
      </c>
      <c r="AJ134" s="7">
        <v>0</v>
      </c>
      <c r="AK134" s="7">
        <v>0</v>
      </c>
      <c r="AL134" s="8">
        <f t="shared" si="2"/>
        <v>779.40898839096349</v>
      </c>
      <c r="AM134" s="7">
        <f t="shared" si="3"/>
        <v>779408.98839096352</v>
      </c>
    </row>
    <row r="135" spans="1:40" x14ac:dyDescent="0.2">
      <c r="A135" s="6" t="s">
        <v>116</v>
      </c>
      <c r="B135" s="7">
        <v>0</v>
      </c>
      <c r="C135" s="7">
        <v>0</v>
      </c>
      <c r="D135" s="7">
        <v>0</v>
      </c>
      <c r="E135" s="7">
        <v>0</v>
      </c>
      <c r="F135" s="7">
        <v>0</v>
      </c>
      <c r="G135" s="7">
        <v>0</v>
      </c>
      <c r="H135" s="7">
        <v>0</v>
      </c>
      <c r="I135" s="7">
        <v>0</v>
      </c>
      <c r="J135" s="7">
        <v>0</v>
      </c>
      <c r="K135" s="7">
        <v>0</v>
      </c>
      <c r="L135" s="7">
        <v>0</v>
      </c>
      <c r="M135" s="7">
        <v>0</v>
      </c>
      <c r="N135" s="7">
        <v>0</v>
      </c>
      <c r="O135" s="7">
        <v>0</v>
      </c>
      <c r="P135" s="7">
        <v>0</v>
      </c>
      <c r="Q135" s="7">
        <v>0</v>
      </c>
      <c r="R135" s="7">
        <v>0</v>
      </c>
      <c r="S135" s="7">
        <v>0</v>
      </c>
      <c r="T135" s="7">
        <v>0</v>
      </c>
      <c r="U135" s="7">
        <v>0</v>
      </c>
      <c r="V135" s="7">
        <v>0</v>
      </c>
      <c r="W135" s="7">
        <v>0</v>
      </c>
      <c r="X135" s="7">
        <v>0.54723273553330998</v>
      </c>
      <c r="Y135" s="7">
        <v>0.664894371117148</v>
      </c>
      <c r="Z135" s="7">
        <v>0.42144428449635801</v>
      </c>
      <c r="AA135" s="7">
        <v>0.60778368205483702</v>
      </c>
      <c r="AB135" s="7">
        <v>0.57713082646548897</v>
      </c>
      <c r="AC135" s="7">
        <v>0.55906253409158202</v>
      </c>
      <c r="AD135" s="7">
        <v>5.7439123327331698</v>
      </c>
      <c r="AE135" s="7">
        <v>24.103522224544701</v>
      </c>
      <c r="AF135" s="7">
        <v>64.858072974332799</v>
      </c>
      <c r="AG135" s="7">
        <v>55.915604232424002</v>
      </c>
      <c r="AH135" s="7">
        <v>55.463987118047299</v>
      </c>
      <c r="AI135" s="7">
        <v>9.47872795060219</v>
      </c>
      <c r="AJ135" s="7">
        <v>6.0063522539027199</v>
      </c>
      <c r="AK135" s="7">
        <v>0.59942412397987299</v>
      </c>
      <c r="AL135" s="8">
        <f t="shared" ref="AL135:AL198" si="4">SUM(V135:AI135)</f>
        <v>218.94137526644289</v>
      </c>
      <c r="AM135" s="7">
        <f t="shared" ref="AM135:AM198" si="5">AL135*1000</f>
        <v>218941.37526644289</v>
      </c>
    </row>
    <row r="136" spans="1:40" x14ac:dyDescent="0.2">
      <c r="A136" s="6" t="s">
        <v>117</v>
      </c>
      <c r="B136" s="7">
        <v>0</v>
      </c>
      <c r="C136" s="7">
        <v>0</v>
      </c>
      <c r="D136" s="7">
        <v>0</v>
      </c>
      <c r="E136" s="7">
        <v>0</v>
      </c>
      <c r="F136" s="7">
        <v>0</v>
      </c>
      <c r="G136" s="7">
        <v>0</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v>0.21889309421332401</v>
      </c>
      <c r="Y136" s="7">
        <v>0.26595774844685899</v>
      </c>
      <c r="Z136" s="7">
        <v>0.42144428449635801</v>
      </c>
      <c r="AA136" s="7">
        <v>6.0778368205483702</v>
      </c>
      <c r="AB136" s="7">
        <v>46.170466117239101</v>
      </c>
      <c r="AC136" s="7">
        <v>11.1812506818316</v>
      </c>
      <c r="AD136" s="7">
        <v>11.487824665466301</v>
      </c>
      <c r="AE136" s="7">
        <v>48.207044449089501</v>
      </c>
      <c r="AF136" s="7">
        <v>46.327194981666302</v>
      </c>
      <c r="AG136" s="7">
        <v>46.596336860353297</v>
      </c>
      <c r="AH136" s="7">
        <v>27.7319935590236</v>
      </c>
      <c r="AI136" s="7">
        <v>18.957455901204298</v>
      </c>
      <c r="AJ136" s="7">
        <v>33.635572621855196</v>
      </c>
      <c r="AK136" s="7">
        <v>1.19884824795974</v>
      </c>
      <c r="AL136" s="8">
        <f t="shared" si="4"/>
        <v>263.64369916357896</v>
      </c>
      <c r="AM136" s="7">
        <f t="shared" si="5"/>
        <v>263643.69916357897</v>
      </c>
    </row>
    <row r="137" spans="1:40" x14ac:dyDescent="0.2">
      <c r="A137" s="6" t="s">
        <v>118</v>
      </c>
      <c r="B137" s="7">
        <v>0</v>
      </c>
      <c r="C137" s="7">
        <v>0</v>
      </c>
      <c r="D137" s="7">
        <v>0</v>
      </c>
      <c r="E137" s="7">
        <v>0</v>
      </c>
      <c r="F137" s="7">
        <v>0</v>
      </c>
      <c r="G137" s="7">
        <v>0</v>
      </c>
      <c r="H137" s="7">
        <v>0</v>
      </c>
      <c r="I137" s="7">
        <v>0</v>
      </c>
      <c r="J137" s="7">
        <v>0</v>
      </c>
      <c r="K137" s="7">
        <v>0</v>
      </c>
      <c r="L137" s="7">
        <v>0</v>
      </c>
      <c r="M137" s="7">
        <v>0</v>
      </c>
      <c r="N137" s="7">
        <v>0</v>
      </c>
      <c r="O137" s="7">
        <v>0</v>
      </c>
      <c r="P137" s="7">
        <v>0</v>
      </c>
      <c r="Q137" s="7">
        <v>0</v>
      </c>
      <c r="R137" s="7">
        <v>0</v>
      </c>
      <c r="S137" s="7">
        <v>0</v>
      </c>
      <c r="T137" s="7">
        <v>0</v>
      </c>
      <c r="U137" s="7">
        <v>0</v>
      </c>
      <c r="V137" s="7">
        <v>6.2992445252633402</v>
      </c>
      <c r="W137" s="7">
        <v>54.357216156295102</v>
      </c>
      <c r="X137" s="7">
        <v>109.446547106662</v>
      </c>
      <c r="Y137" s="7">
        <v>132.97887422342899</v>
      </c>
      <c r="Z137" s="7">
        <v>84.288856899271593</v>
      </c>
      <c r="AA137" s="7">
        <v>0</v>
      </c>
      <c r="AB137" s="7">
        <v>0</v>
      </c>
      <c r="AC137" s="7">
        <v>0</v>
      </c>
      <c r="AD137" s="7">
        <v>0</v>
      </c>
      <c r="AE137" s="7">
        <v>0</v>
      </c>
      <c r="AF137" s="7">
        <v>0</v>
      </c>
      <c r="AG137" s="7">
        <v>0</v>
      </c>
      <c r="AH137" s="7">
        <v>0</v>
      </c>
      <c r="AI137" s="7">
        <v>0</v>
      </c>
      <c r="AJ137" s="7">
        <v>0</v>
      </c>
      <c r="AK137" s="7">
        <v>0</v>
      </c>
      <c r="AL137" s="8">
        <f t="shared" si="4"/>
        <v>387.37073891092103</v>
      </c>
      <c r="AM137" s="7">
        <f t="shared" si="5"/>
        <v>387370.73891092103</v>
      </c>
    </row>
    <row r="138" spans="1:40" x14ac:dyDescent="0.2">
      <c r="A138" s="6" t="s">
        <v>119</v>
      </c>
      <c r="B138" s="7">
        <v>0</v>
      </c>
      <c r="C138" s="7">
        <v>0</v>
      </c>
      <c r="D138" s="7">
        <v>0</v>
      </c>
      <c r="E138" s="7">
        <v>0</v>
      </c>
      <c r="F138" s="7">
        <v>0</v>
      </c>
      <c r="G138" s="7">
        <v>0</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v>0</v>
      </c>
      <c r="Y138" s="7">
        <v>18.617042391280101</v>
      </c>
      <c r="Z138" s="7">
        <v>0</v>
      </c>
      <c r="AA138" s="7">
        <v>0</v>
      </c>
      <c r="AB138" s="7">
        <v>0</v>
      </c>
      <c r="AC138" s="7">
        <v>0</v>
      </c>
      <c r="AD138" s="7">
        <v>0</v>
      </c>
      <c r="AE138" s="7">
        <v>0</v>
      </c>
      <c r="AF138" s="7">
        <v>0</v>
      </c>
      <c r="AG138" s="7">
        <v>0</v>
      </c>
      <c r="AH138" s="7">
        <v>0</v>
      </c>
      <c r="AI138" s="7">
        <v>0</v>
      </c>
      <c r="AJ138" s="7">
        <v>0</v>
      </c>
      <c r="AK138" s="7">
        <v>0</v>
      </c>
      <c r="AL138" s="8">
        <f t="shared" si="4"/>
        <v>18.617042391280101</v>
      </c>
      <c r="AM138" s="7">
        <f t="shared" si="5"/>
        <v>18617.042391280102</v>
      </c>
    </row>
    <row r="139" spans="1:40" x14ac:dyDescent="0.2">
      <c r="A139" s="6" t="s">
        <v>120</v>
      </c>
      <c r="B139" s="7">
        <v>0</v>
      </c>
      <c r="C139" s="7">
        <v>0</v>
      </c>
      <c r="D139" s="7">
        <v>0</v>
      </c>
      <c r="E139" s="7">
        <v>0</v>
      </c>
      <c r="F139" s="7">
        <v>0</v>
      </c>
      <c r="G139" s="7">
        <v>0</v>
      </c>
      <c r="H139" s="7">
        <v>0</v>
      </c>
      <c r="I139" s="7">
        <v>0</v>
      </c>
      <c r="J139" s="7">
        <v>0</v>
      </c>
      <c r="K139" s="7">
        <v>0</v>
      </c>
      <c r="L139" s="7">
        <v>0</v>
      </c>
      <c r="M139" s="7">
        <v>0</v>
      </c>
      <c r="N139" s="7">
        <v>0</v>
      </c>
      <c r="O139" s="7">
        <v>0</v>
      </c>
      <c r="P139" s="7">
        <v>0</v>
      </c>
      <c r="Q139" s="7">
        <v>0</v>
      </c>
      <c r="R139" s="7">
        <v>0</v>
      </c>
      <c r="S139" s="7">
        <v>0</v>
      </c>
      <c r="T139" s="7">
        <v>0</v>
      </c>
      <c r="U139" s="7">
        <v>0</v>
      </c>
      <c r="V139" s="7">
        <v>0</v>
      </c>
      <c r="W139" s="7">
        <v>0</v>
      </c>
      <c r="X139" s="7">
        <v>0</v>
      </c>
      <c r="Y139" s="7">
        <v>0</v>
      </c>
      <c r="Z139" s="7">
        <v>0.59441644700970198</v>
      </c>
      <c r="AA139" s="7">
        <v>2.14476023469624</v>
      </c>
      <c r="AB139" s="7">
        <v>1.8897284761928701</v>
      </c>
      <c r="AC139" s="7">
        <v>1.73940028364196</v>
      </c>
      <c r="AD139" s="7">
        <v>294.36539545726799</v>
      </c>
      <c r="AE139" s="7">
        <v>173.25529190093599</v>
      </c>
      <c r="AF139" s="7">
        <v>148.59467464749099</v>
      </c>
      <c r="AG139" s="7">
        <v>152.12538546885901</v>
      </c>
      <c r="AH139" s="7">
        <v>147.18830717449299</v>
      </c>
      <c r="AI139" s="7">
        <v>162.58472373589899</v>
      </c>
      <c r="AJ139" s="7">
        <v>328.79331407597499</v>
      </c>
      <c r="AK139" s="7">
        <v>327.20454280175602</v>
      </c>
      <c r="AL139" s="8">
        <f t="shared" si="4"/>
        <v>1084.4820838264866</v>
      </c>
      <c r="AM139" s="7">
        <f t="shared" si="5"/>
        <v>1084482.0838264865</v>
      </c>
      <c r="AN139" s="7">
        <f>AM139+AM124</f>
        <v>1355602.6047831092</v>
      </c>
    </row>
    <row r="140" spans="1:40" x14ac:dyDescent="0.2">
      <c r="AL140" s="8">
        <f t="shared" si="4"/>
        <v>0</v>
      </c>
      <c r="AM140" s="7">
        <f t="shared" si="5"/>
        <v>0</v>
      </c>
    </row>
    <row r="141" spans="1:40" x14ac:dyDescent="0.2">
      <c r="A141" s="6" t="s">
        <v>124</v>
      </c>
      <c r="AL141" s="8">
        <f t="shared" si="4"/>
        <v>0</v>
      </c>
      <c r="AM141" s="7">
        <f t="shared" si="5"/>
        <v>0</v>
      </c>
    </row>
    <row r="142" spans="1:40" x14ac:dyDescent="0.2">
      <c r="A142" s="6" t="s">
        <v>89</v>
      </c>
      <c r="B142" s="7">
        <v>2.9279381713929502</v>
      </c>
      <c r="C142" s="7">
        <v>29.254900616338102</v>
      </c>
      <c r="D142" s="7">
        <v>6.5026742743146499</v>
      </c>
      <c r="E142" s="7">
        <v>2.47787878752737</v>
      </c>
      <c r="F142" s="7">
        <v>2.61327582609408</v>
      </c>
      <c r="G142" s="7">
        <v>2.0287223357014299</v>
      </c>
      <c r="H142" s="7">
        <v>3.0311341828504599</v>
      </c>
      <c r="I142" s="7">
        <v>1.7337063006701099</v>
      </c>
      <c r="J142" s="7">
        <v>2.10239047165912</v>
      </c>
      <c r="K142" s="7">
        <v>1.9549052328179499</v>
      </c>
      <c r="L142" s="7">
        <v>1.63797972438449</v>
      </c>
      <c r="M142" s="7">
        <v>2.6369240379230501</v>
      </c>
      <c r="N142" s="7">
        <v>1.19416887062192</v>
      </c>
      <c r="O142" s="7">
        <v>1.4901935615670501</v>
      </c>
      <c r="P142" s="7">
        <v>6.67348999852591</v>
      </c>
      <c r="Q142" s="7">
        <v>10.448339930865901</v>
      </c>
      <c r="R142" s="7">
        <v>12.3019614439617</v>
      </c>
      <c r="S142" s="7">
        <v>1.0227881918677799</v>
      </c>
      <c r="T142" s="7">
        <v>26.356275133820098</v>
      </c>
      <c r="U142" s="7">
        <v>5.0394276730543401</v>
      </c>
      <c r="V142" s="7">
        <v>7.1601856509161399</v>
      </c>
      <c r="W142" s="7">
        <v>2.2415876273613098E-3</v>
      </c>
      <c r="X142" s="7">
        <v>207.21182601626501</v>
      </c>
      <c r="Y142" s="7">
        <v>126.595774844685</v>
      </c>
      <c r="Z142" s="7">
        <v>0</v>
      </c>
      <c r="AA142" s="7">
        <v>0</v>
      </c>
      <c r="AB142" s="7">
        <v>0</v>
      </c>
      <c r="AC142" s="7">
        <v>0</v>
      </c>
      <c r="AD142" s="7">
        <v>0</v>
      </c>
      <c r="AE142" s="7">
        <v>0</v>
      </c>
      <c r="AF142" s="7">
        <v>0</v>
      </c>
      <c r="AG142" s="7">
        <v>0</v>
      </c>
      <c r="AH142" s="7">
        <v>0</v>
      </c>
      <c r="AI142" s="7">
        <v>0</v>
      </c>
      <c r="AJ142" s="7">
        <v>0</v>
      </c>
      <c r="AK142" s="7">
        <v>0</v>
      </c>
      <c r="AL142" s="8">
        <f t="shared" si="4"/>
        <v>340.9700280994935</v>
      </c>
      <c r="AM142" s="7">
        <f t="shared" si="5"/>
        <v>340970.02809949353</v>
      </c>
    </row>
    <row r="143" spans="1:40" x14ac:dyDescent="0.2">
      <c r="A143" s="6" t="s">
        <v>90</v>
      </c>
      <c r="B143" s="7">
        <v>72.390469327917302</v>
      </c>
      <c r="C143" s="7">
        <v>105.170469102146</v>
      </c>
      <c r="D143" s="7">
        <v>79.2583346301777</v>
      </c>
      <c r="E143" s="7">
        <v>51.169587258052402</v>
      </c>
      <c r="F143" s="7">
        <v>29.581892215535198</v>
      </c>
      <c r="G143" s="7">
        <v>6.1499492956680504</v>
      </c>
      <c r="H143" s="7">
        <v>96.224926931249797</v>
      </c>
      <c r="I143" s="7">
        <v>8.6726646540021495</v>
      </c>
      <c r="J143" s="7">
        <v>3.70293116177699</v>
      </c>
      <c r="K143" s="7">
        <v>3.8136215699933098</v>
      </c>
      <c r="L143" s="7">
        <v>0</v>
      </c>
      <c r="M143" s="7">
        <v>14.7944461143565</v>
      </c>
      <c r="N143" s="7">
        <v>19.441385153141699</v>
      </c>
      <c r="O143" s="7">
        <v>0</v>
      </c>
      <c r="P143" s="7">
        <v>0</v>
      </c>
      <c r="Q143" s="7">
        <v>0</v>
      </c>
      <c r="R143" s="7">
        <v>0</v>
      </c>
      <c r="S143" s="7">
        <v>0</v>
      </c>
      <c r="T143" s="7">
        <v>0</v>
      </c>
      <c r="U143" s="7">
        <v>0</v>
      </c>
      <c r="V143" s="7">
        <v>9.0702798856612796E-2</v>
      </c>
      <c r="W143" s="7">
        <v>1.68119072052098</v>
      </c>
      <c r="X143" s="7">
        <v>1.8283396413199799</v>
      </c>
      <c r="Y143" s="7">
        <v>1.89893662267028</v>
      </c>
      <c r="Z143" s="7">
        <v>2.9214442844963502</v>
      </c>
      <c r="AA143" s="7">
        <v>3.1077836820548299</v>
      </c>
      <c r="AB143" s="7">
        <v>3.07713082646548</v>
      </c>
      <c r="AC143" s="7">
        <v>3.0590625340915798</v>
      </c>
      <c r="AD143" s="7">
        <v>3.0743912332733099</v>
      </c>
      <c r="AE143" s="7">
        <v>53.677268000836101</v>
      </c>
      <c r="AF143" s="7">
        <v>35.559263397799903</v>
      </c>
      <c r="AG143" s="7">
        <v>35.591560423242399</v>
      </c>
      <c r="AH143" s="7">
        <v>0</v>
      </c>
      <c r="AI143" s="7">
        <v>0</v>
      </c>
      <c r="AJ143" s="7">
        <v>0</v>
      </c>
      <c r="AK143" s="7">
        <v>0</v>
      </c>
      <c r="AL143" s="8">
        <f t="shared" si="4"/>
        <v>145.56707416562779</v>
      </c>
      <c r="AM143" s="7">
        <f t="shared" si="5"/>
        <v>145567.0741656278</v>
      </c>
    </row>
    <row r="144" spans="1:40" x14ac:dyDescent="0.2">
      <c r="A144" s="6" t="s">
        <v>91</v>
      </c>
      <c r="B144" s="7">
        <v>0</v>
      </c>
      <c r="C144" s="7">
        <v>0</v>
      </c>
      <c r="D144" s="7">
        <v>0</v>
      </c>
      <c r="E144" s="7">
        <v>0</v>
      </c>
      <c r="F144" s="7">
        <v>0</v>
      </c>
      <c r="G144" s="7">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88.617042391280094</v>
      </c>
      <c r="Z144" s="7">
        <v>0</v>
      </c>
      <c r="AA144" s="7">
        <v>0</v>
      </c>
      <c r="AB144" s="7">
        <v>0</v>
      </c>
      <c r="AC144" s="7">
        <v>0</v>
      </c>
      <c r="AD144" s="7">
        <v>0</v>
      </c>
      <c r="AE144" s="7">
        <v>0</v>
      </c>
      <c r="AF144" s="7">
        <v>0</v>
      </c>
      <c r="AG144" s="7">
        <v>0</v>
      </c>
      <c r="AH144" s="7">
        <v>0</v>
      </c>
      <c r="AI144" s="7">
        <v>0</v>
      </c>
      <c r="AJ144" s="7">
        <v>0</v>
      </c>
      <c r="AK144" s="7">
        <v>0</v>
      </c>
      <c r="AL144" s="8">
        <f t="shared" si="4"/>
        <v>88.617042391280094</v>
      </c>
      <c r="AM144" s="7">
        <f t="shared" si="5"/>
        <v>88617.042391280091</v>
      </c>
    </row>
    <row r="145" spans="1:39" x14ac:dyDescent="0.2">
      <c r="A145" s="6" t="s">
        <v>92</v>
      </c>
      <c r="B145" s="7">
        <v>0</v>
      </c>
      <c r="C145" s="7">
        <v>0</v>
      </c>
      <c r="D145" s="7">
        <v>0</v>
      </c>
      <c r="E145" s="7">
        <v>0</v>
      </c>
      <c r="F145" s="7">
        <v>0</v>
      </c>
      <c r="G145" s="7">
        <v>0</v>
      </c>
      <c r="H145" s="7">
        <v>0</v>
      </c>
      <c r="I145" s="7">
        <v>0</v>
      </c>
      <c r="J145" s="7">
        <v>0</v>
      </c>
      <c r="K145" s="7">
        <v>0</v>
      </c>
      <c r="L145" s="7">
        <v>0.92710074295650702</v>
      </c>
      <c r="M145" s="7">
        <v>5.7620886392386499</v>
      </c>
      <c r="N145" s="7">
        <v>16.358013827416301</v>
      </c>
      <c r="O145" s="7">
        <v>0.92909639191676696</v>
      </c>
      <c r="P145" s="7">
        <v>1.1258095582682699</v>
      </c>
      <c r="Q145" s="7">
        <v>10.364242135765799</v>
      </c>
      <c r="R145" s="7">
        <v>0.151644801332047</v>
      </c>
      <c r="S145" s="7">
        <v>0.13723033226151199</v>
      </c>
      <c r="T145" s="7">
        <v>0.140442533668001</v>
      </c>
      <c r="U145" s="7">
        <v>0.12869467919538499</v>
      </c>
      <c r="V145" s="7">
        <v>0.122944074110375</v>
      </c>
      <c r="W145" s="7">
        <v>0</v>
      </c>
      <c r="X145" s="7">
        <v>7.7444654710666203</v>
      </c>
      <c r="Y145" s="7">
        <v>7.9797887422342901</v>
      </c>
      <c r="Z145" s="7">
        <v>37.4644428449635</v>
      </c>
      <c r="AA145" s="7">
        <v>39.327836820548299</v>
      </c>
      <c r="AB145" s="7">
        <v>39.021308264654898</v>
      </c>
      <c r="AC145" s="7">
        <v>38.8406253409158</v>
      </c>
      <c r="AD145" s="7">
        <v>38.993912332733103</v>
      </c>
      <c r="AE145" s="7">
        <v>304.56563555927102</v>
      </c>
      <c r="AF145" s="7">
        <v>606.12351197066596</v>
      </c>
      <c r="AG145" s="7">
        <v>606.55413897656501</v>
      </c>
      <c r="AH145" s="7">
        <v>605.95198282406295</v>
      </c>
      <c r="AI145" s="7">
        <v>303.91491180240803</v>
      </c>
      <c r="AJ145" s="7">
        <v>0</v>
      </c>
      <c r="AK145" s="7">
        <v>0</v>
      </c>
      <c r="AL145" s="8">
        <f t="shared" si="4"/>
        <v>2636.6055050241994</v>
      </c>
      <c r="AM145" s="7">
        <f t="shared" si="5"/>
        <v>2636605.5050241994</v>
      </c>
    </row>
    <row r="146" spans="1:39" x14ac:dyDescent="0.2">
      <c r="A146" s="6" t="s">
        <v>93</v>
      </c>
      <c r="B146" s="7">
        <v>15.4021023603374</v>
      </c>
      <c r="C146" s="7">
        <v>14.044811393405899</v>
      </c>
      <c r="D146" s="7">
        <v>255.26102316599199</v>
      </c>
      <c r="E146" s="7">
        <v>72.0385076906975</v>
      </c>
      <c r="F146" s="7">
        <v>324.51985021225602</v>
      </c>
      <c r="G146" s="7">
        <v>365.977823150711</v>
      </c>
      <c r="H146" s="7">
        <v>123.281780724378</v>
      </c>
      <c r="I146" s="7">
        <v>30.6928089036528</v>
      </c>
      <c r="J146" s="7">
        <v>1221.9620555341301</v>
      </c>
      <c r="K146" s="7">
        <v>789.17238296254197</v>
      </c>
      <c r="L146" s="7">
        <v>1196.0602455226201</v>
      </c>
      <c r="M146" s="7">
        <v>682.97775643190005</v>
      </c>
      <c r="N146" s="7">
        <v>1652.85940676321</v>
      </c>
      <c r="O146" s="7">
        <v>123.776583185134</v>
      </c>
      <c r="P146" s="7">
        <v>5482.0758129290898</v>
      </c>
      <c r="Q146" s="7">
        <v>5020.9572543924396</v>
      </c>
      <c r="R146" s="7">
        <v>143.09928802579401</v>
      </c>
      <c r="S146" s="7">
        <v>20.439609945108501</v>
      </c>
      <c r="T146" s="7">
        <v>2228.9605499826498</v>
      </c>
      <c r="U146" s="7">
        <v>2302.8744798335902</v>
      </c>
      <c r="V146" s="7">
        <v>0.20100457080855</v>
      </c>
      <c r="W146" s="7">
        <v>0.870793813680655</v>
      </c>
      <c r="X146" s="7">
        <v>33.911258297466297</v>
      </c>
      <c r="Y146" s="7">
        <v>2.0319154968937099</v>
      </c>
      <c r="Z146" s="7">
        <v>0</v>
      </c>
      <c r="AA146" s="7">
        <v>129.10475146685101</v>
      </c>
      <c r="AB146" s="7">
        <v>4.9042616529309697</v>
      </c>
      <c r="AC146" s="7">
        <v>4.8681250681831596</v>
      </c>
      <c r="AD146" s="7">
        <v>4.8987824665466304</v>
      </c>
      <c r="AE146" s="7">
        <v>0</v>
      </c>
      <c r="AF146" s="7">
        <v>0</v>
      </c>
      <c r="AG146" s="7">
        <v>0</v>
      </c>
      <c r="AH146" s="7">
        <v>0</v>
      </c>
      <c r="AI146" s="7">
        <v>0</v>
      </c>
      <c r="AJ146" s="7">
        <v>0</v>
      </c>
      <c r="AK146" s="7">
        <v>0</v>
      </c>
      <c r="AL146" s="8">
        <f t="shared" si="4"/>
        <v>180.790892833361</v>
      </c>
      <c r="AM146" s="7">
        <f t="shared" si="5"/>
        <v>180790.89283336099</v>
      </c>
    </row>
    <row r="147" spans="1:39" x14ac:dyDescent="0.2">
      <c r="A147" s="6" t="s">
        <v>94</v>
      </c>
      <c r="B147" s="7">
        <v>8.2244960805732799</v>
      </c>
      <c r="C147" s="7">
        <v>4.28162506069273</v>
      </c>
      <c r="D147" s="7">
        <v>1.2553806536979699</v>
      </c>
      <c r="E147" s="7">
        <v>3.3469491068740398</v>
      </c>
      <c r="F147" s="7">
        <v>1.4634512280324701</v>
      </c>
      <c r="G147" s="7">
        <v>3.0270306026556701</v>
      </c>
      <c r="H147" s="7">
        <v>1.3695865964581799</v>
      </c>
      <c r="I147" s="7">
        <v>1.45002288236369</v>
      </c>
      <c r="J147" s="7">
        <v>1.3504237451776899</v>
      </c>
      <c r="K147" s="7">
        <v>1.3652889821138301</v>
      </c>
      <c r="L147" s="7">
        <v>1.9224724380812499</v>
      </c>
      <c r="M147" s="7">
        <v>7.7585301553434602</v>
      </c>
      <c r="N147" s="7">
        <v>5.2297997553983802</v>
      </c>
      <c r="O147" s="7">
        <v>4.4271401210109298</v>
      </c>
      <c r="P147" s="7">
        <v>15.269016864981801</v>
      </c>
      <c r="Q147" s="7">
        <v>38.169453065332902</v>
      </c>
      <c r="R147" s="7">
        <v>206.46953409575201</v>
      </c>
      <c r="S147" s="7">
        <v>367.96765320243497</v>
      </c>
      <c r="T147" s="7">
        <v>63.082752687158198</v>
      </c>
      <c r="U147" s="7">
        <v>268.40956396832399</v>
      </c>
      <c r="V147" s="7">
        <v>51.840384367683598</v>
      </c>
      <c r="W147" s="7">
        <v>151.728583320832</v>
      </c>
      <c r="X147" s="7">
        <v>6.09446547106662</v>
      </c>
      <c r="Y147" s="7">
        <v>6.3297887422342898</v>
      </c>
      <c r="Z147" s="7">
        <v>2.9214442844963502</v>
      </c>
      <c r="AA147" s="7">
        <v>3.1077836820548299</v>
      </c>
      <c r="AB147" s="7">
        <v>3.07713082646548</v>
      </c>
      <c r="AC147" s="7">
        <v>3.0590625340915798</v>
      </c>
      <c r="AD147" s="7">
        <v>0</v>
      </c>
      <c r="AE147" s="7">
        <v>0</v>
      </c>
      <c r="AF147" s="7">
        <v>0</v>
      </c>
      <c r="AG147" s="7">
        <v>0</v>
      </c>
      <c r="AH147" s="7">
        <v>0</v>
      </c>
      <c r="AI147" s="7">
        <v>0</v>
      </c>
      <c r="AJ147" s="7">
        <v>0</v>
      </c>
      <c r="AK147" s="7">
        <v>0</v>
      </c>
      <c r="AL147" s="8">
        <f t="shared" si="4"/>
        <v>228.15864322892475</v>
      </c>
      <c r="AM147" s="7">
        <f t="shared" si="5"/>
        <v>228158.64322892475</v>
      </c>
    </row>
    <row r="148" spans="1:39" x14ac:dyDescent="0.2">
      <c r="A148" s="6" t="s">
        <v>95</v>
      </c>
      <c r="B148" s="7">
        <v>28.411934841690002</v>
      </c>
      <c r="C148" s="7">
        <v>124.508875156062</v>
      </c>
      <c r="D148" s="7">
        <v>31.288711582915798</v>
      </c>
      <c r="E148" s="7">
        <v>92.941948943805201</v>
      </c>
      <c r="F148" s="7">
        <v>328.08085734850403</v>
      </c>
      <c r="G148" s="7">
        <v>16.700041078407502</v>
      </c>
      <c r="H148" s="7">
        <v>132.73343718676699</v>
      </c>
      <c r="I148" s="7">
        <v>218.910085006495</v>
      </c>
      <c r="J148" s="7">
        <v>37.779154600925601</v>
      </c>
      <c r="K148" s="7">
        <v>173.18184234546101</v>
      </c>
      <c r="L148" s="7">
        <v>15.292513966860399</v>
      </c>
      <c r="M148" s="7">
        <v>405.81665361950598</v>
      </c>
      <c r="N148" s="7">
        <v>10.8454779628815</v>
      </c>
      <c r="O148" s="7">
        <v>314.700055419725</v>
      </c>
      <c r="P148" s="7">
        <v>11.105379734271301</v>
      </c>
      <c r="Q148" s="7">
        <v>-11.8982007660123</v>
      </c>
      <c r="R148" s="7">
        <v>8.1524434473337308</v>
      </c>
      <c r="S148" s="7">
        <v>15.801600731912201</v>
      </c>
      <c r="T148" s="7">
        <v>0.85474767463498602</v>
      </c>
      <c r="U148" s="7">
        <v>23.075732533208701</v>
      </c>
      <c r="V148" s="7">
        <v>0</v>
      </c>
      <c r="W148" s="7">
        <v>13.8933601143854</v>
      </c>
      <c r="X148" s="7">
        <v>0</v>
      </c>
      <c r="Y148" s="7">
        <v>0</v>
      </c>
      <c r="Z148" s="7">
        <v>0</v>
      </c>
      <c r="AA148" s="7">
        <v>0</v>
      </c>
      <c r="AB148" s="7">
        <v>0</v>
      </c>
      <c r="AC148" s="7">
        <v>0</v>
      </c>
      <c r="AD148" s="7">
        <v>0</v>
      </c>
      <c r="AE148" s="7">
        <v>0</v>
      </c>
      <c r="AF148" s="7">
        <v>0</v>
      </c>
      <c r="AG148" s="7">
        <v>0</v>
      </c>
      <c r="AH148" s="7">
        <v>0</v>
      </c>
      <c r="AI148" s="7">
        <v>0</v>
      </c>
      <c r="AJ148" s="7">
        <v>0</v>
      </c>
      <c r="AK148" s="7">
        <v>0</v>
      </c>
      <c r="AL148" s="8">
        <f t="shared" si="4"/>
        <v>13.8933601143854</v>
      </c>
      <c r="AM148" s="7">
        <f t="shared" si="5"/>
        <v>13893.360114385399</v>
      </c>
    </row>
    <row r="149" spans="1:39" x14ac:dyDescent="0.2">
      <c r="A149" s="6" t="s">
        <v>96</v>
      </c>
      <c r="B149" s="7">
        <v>0</v>
      </c>
      <c r="C149" s="7">
        <v>0</v>
      </c>
      <c r="D149" s="7">
        <v>0</v>
      </c>
      <c r="E149" s="7">
        <v>271.87266636748097</v>
      </c>
      <c r="F149" s="7">
        <v>69.633120739880397</v>
      </c>
      <c r="G149" s="7">
        <v>47.495967929402703</v>
      </c>
      <c r="H149" s="7">
        <v>60.036523092067597</v>
      </c>
      <c r="I149" s="7">
        <v>537.98201823610998</v>
      </c>
      <c r="J149" s="7">
        <v>78.103511699012401</v>
      </c>
      <c r="K149" s="7">
        <v>23.808680013579501</v>
      </c>
      <c r="L149" s="7">
        <v>18.068794795359398</v>
      </c>
      <c r="M149" s="7">
        <v>5.8654207114427104</v>
      </c>
      <c r="N149" s="7">
        <v>1.62071123770686</v>
      </c>
      <c r="O149" s="7">
        <v>0.75219775520000498</v>
      </c>
      <c r="P149" s="7">
        <v>0.91854223438997595</v>
      </c>
      <c r="Q149" s="7">
        <v>2.35540166374517</v>
      </c>
      <c r="R149" s="7">
        <v>13.7145704133285</v>
      </c>
      <c r="S149" s="7">
        <v>1.26394243035055</v>
      </c>
      <c r="T149" s="7">
        <v>3.4189906985399401E-3</v>
      </c>
      <c r="U149" s="7">
        <v>3.04609337655277E-3</v>
      </c>
      <c r="V149" s="7">
        <v>1.6956087927430299</v>
      </c>
      <c r="W149" s="7">
        <v>1.1207938136806499</v>
      </c>
      <c r="X149" s="7">
        <v>0.60944654710666202</v>
      </c>
      <c r="Y149" s="7">
        <v>0.63297887422342902</v>
      </c>
      <c r="Z149" s="7">
        <v>0</v>
      </c>
      <c r="AA149" s="7">
        <v>0</v>
      </c>
      <c r="AB149" s="7">
        <v>0</v>
      </c>
      <c r="AC149" s="7">
        <v>0</v>
      </c>
      <c r="AD149" s="7">
        <v>0</v>
      </c>
      <c r="AE149" s="7">
        <v>0</v>
      </c>
      <c r="AF149" s="7">
        <v>0</v>
      </c>
      <c r="AG149" s="7">
        <v>0</v>
      </c>
      <c r="AH149" s="7">
        <v>0</v>
      </c>
      <c r="AI149" s="7">
        <v>0</v>
      </c>
      <c r="AJ149" s="7">
        <v>0</v>
      </c>
      <c r="AK149" s="7">
        <v>0</v>
      </c>
      <c r="AL149" s="8">
        <f t="shared" si="4"/>
        <v>4.0588280277537709</v>
      </c>
      <c r="AM149" s="7">
        <f t="shared" si="5"/>
        <v>4058.828027753771</v>
      </c>
    </row>
    <row r="150" spans="1:39" x14ac:dyDescent="0.2">
      <c r="A150" s="6" t="s">
        <v>97</v>
      </c>
      <c r="B150" s="7">
        <v>0</v>
      </c>
      <c r="C150" s="7">
        <v>0</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1.61404852560239</v>
      </c>
      <c r="U150" s="7">
        <v>0.54463523663165703</v>
      </c>
      <c r="V150" s="7">
        <v>1.4811233507409201</v>
      </c>
      <c r="W150" s="7">
        <v>1.1207938136806499</v>
      </c>
      <c r="X150" s="7">
        <v>1.21889309421332</v>
      </c>
      <c r="Y150" s="7">
        <v>1.2659577484468501</v>
      </c>
      <c r="Z150" s="7">
        <v>1.16857771379854</v>
      </c>
      <c r="AA150" s="7">
        <v>1.24311347282193</v>
      </c>
      <c r="AB150" s="7">
        <v>1.23085233058619</v>
      </c>
      <c r="AC150" s="7">
        <v>367.087504090989</v>
      </c>
      <c r="AD150" s="7">
        <v>368.92694799279798</v>
      </c>
      <c r="AE150" s="7">
        <v>596.41408889817899</v>
      </c>
      <c r="AF150" s="7">
        <v>592.65438996333205</v>
      </c>
      <c r="AG150" s="7">
        <v>593.19267372070601</v>
      </c>
      <c r="AH150" s="7">
        <v>592.43997853007897</v>
      </c>
      <c r="AI150" s="7">
        <v>5.9478727950602197</v>
      </c>
      <c r="AJ150" s="7">
        <v>0</v>
      </c>
      <c r="AK150" s="7">
        <v>0</v>
      </c>
      <c r="AL150" s="8">
        <f t="shared" si="4"/>
        <v>3125.3927675154314</v>
      </c>
      <c r="AM150" s="7">
        <f t="shared" si="5"/>
        <v>3125392.7675154312</v>
      </c>
    </row>
    <row r="151" spans="1:39" x14ac:dyDescent="0.2">
      <c r="A151" s="6" t="s">
        <v>98</v>
      </c>
      <c r="B151" s="7">
        <v>0</v>
      </c>
      <c r="C151" s="7">
        <v>0</v>
      </c>
      <c r="D151" s="7">
        <v>0</v>
      </c>
      <c r="E151" s="7">
        <v>0</v>
      </c>
      <c r="F151" s="7">
        <v>0</v>
      </c>
      <c r="G151" s="7">
        <v>0</v>
      </c>
      <c r="H151" s="7">
        <v>0</v>
      </c>
      <c r="I151" s="7">
        <v>0</v>
      </c>
      <c r="J151" s="7">
        <v>7.4829980661952096</v>
      </c>
      <c r="K151" s="7">
        <v>7.5089182470075304</v>
      </c>
      <c r="L151" s="7">
        <v>15.227284030744199</v>
      </c>
      <c r="M151" s="7">
        <v>73.244803250976503</v>
      </c>
      <c r="N151" s="7">
        <v>31.5171548763884</v>
      </c>
      <c r="O151" s="7">
        <v>5.7102885493848801</v>
      </c>
      <c r="P151" s="7">
        <v>5.9776687409134297</v>
      </c>
      <c r="Q151" s="7">
        <v>3.73372529042389</v>
      </c>
      <c r="R151" s="7">
        <v>411.36669509378498</v>
      </c>
      <c r="S151" s="7">
        <v>264.044086929782</v>
      </c>
      <c r="T151" s="7">
        <v>38.8175227673687</v>
      </c>
      <c r="U151" s="7">
        <v>33.666926180696201</v>
      </c>
      <c r="V151" s="7">
        <v>8.6541141026721196</v>
      </c>
      <c r="W151" s="7">
        <v>89.663505094452404</v>
      </c>
      <c r="X151" s="7">
        <v>73.133585652799397</v>
      </c>
      <c r="Y151" s="7">
        <v>0</v>
      </c>
      <c r="Z151" s="7">
        <v>0</v>
      </c>
      <c r="AA151" s="7">
        <v>0</v>
      </c>
      <c r="AB151" s="7">
        <v>0</v>
      </c>
      <c r="AC151" s="7">
        <v>0</v>
      </c>
      <c r="AD151" s="7">
        <v>0</v>
      </c>
      <c r="AE151" s="7">
        <v>0</v>
      </c>
      <c r="AF151" s="7">
        <v>0</v>
      </c>
      <c r="AG151" s="7">
        <v>0</v>
      </c>
      <c r="AH151" s="7">
        <v>0</v>
      </c>
      <c r="AI151" s="7">
        <v>0</v>
      </c>
      <c r="AJ151" s="7">
        <v>0</v>
      </c>
      <c r="AK151" s="7">
        <v>0</v>
      </c>
      <c r="AL151" s="8">
        <f t="shared" si="4"/>
        <v>171.45120484992393</v>
      </c>
      <c r="AM151" s="7">
        <f t="shared" si="5"/>
        <v>171451.20484992393</v>
      </c>
    </row>
    <row r="152" spans="1:39" x14ac:dyDescent="0.2">
      <c r="A152" s="6" t="s">
        <v>99</v>
      </c>
      <c r="B152" s="7">
        <v>0</v>
      </c>
      <c r="C152" s="7">
        <v>0</v>
      </c>
      <c r="D152" s="7">
        <v>0</v>
      </c>
      <c r="E152" s="7">
        <v>0</v>
      </c>
      <c r="F152" s="7">
        <v>0</v>
      </c>
      <c r="G152" s="7">
        <v>0</v>
      </c>
      <c r="H152" s="7">
        <v>0</v>
      </c>
      <c r="I152" s="7">
        <v>0</v>
      </c>
      <c r="J152" s="7">
        <v>7.9690698198761298</v>
      </c>
      <c r="K152" s="7">
        <v>7.5115768487494901</v>
      </c>
      <c r="L152" s="7">
        <v>24.3798936057728</v>
      </c>
      <c r="M152" s="7">
        <v>82.5721515105257</v>
      </c>
      <c r="N152" s="7">
        <v>1.24238103239221</v>
      </c>
      <c r="O152" s="7">
        <v>18.306570690448801</v>
      </c>
      <c r="P152" s="7">
        <v>12.4423945016121</v>
      </c>
      <c r="Q152" s="7">
        <v>32.315172546962103</v>
      </c>
      <c r="R152" s="7">
        <v>100.194312354785</v>
      </c>
      <c r="S152" s="7">
        <v>16.2063630273123</v>
      </c>
      <c r="T152" s="7">
        <v>479.36826895198902</v>
      </c>
      <c r="U152" s="7">
        <v>127.684295725025</v>
      </c>
      <c r="V152" s="7">
        <v>616.90091544479503</v>
      </c>
      <c r="W152" s="7">
        <v>224.158762736131</v>
      </c>
      <c r="X152" s="7">
        <v>0</v>
      </c>
      <c r="Y152" s="7">
        <v>0</v>
      </c>
      <c r="Z152" s="7">
        <v>0</v>
      </c>
      <c r="AA152" s="7">
        <v>0</v>
      </c>
      <c r="AB152" s="7">
        <v>0</v>
      </c>
      <c r="AC152" s="7">
        <v>0</v>
      </c>
      <c r="AD152" s="7">
        <v>0</v>
      </c>
      <c r="AE152" s="7">
        <v>0</v>
      </c>
      <c r="AF152" s="7">
        <v>0</v>
      </c>
      <c r="AG152" s="7">
        <v>0</v>
      </c>
      <c r="AH152" s="7">
        <v>0</v>
      </c>
      <c r="AI152" s="7">
        <v>0</v>
      </c>
      <c r="AJ152" s="7">
        <v>0</v>
      </c>
      <c r="AK152" s="7">
        <v>0</v>
      </c>
      <c r="AL152" s="8">
        <f t="shared" si="4"/>
        <v>841.05967818092608</v>
      </c>
      <c r="AM152" s="7">
        <f t="shared" si="5"/>
        <v>841059.67818092613</v>
      </c>
    </row>
    <row r="153" spans="1:39" x14ac:dyDescent="0.2">
      <c r="A153" s="6" t="s">
        <v>100</v>
      </c>
      <c r="B153" s="7">
        <v>0</v>
      </c>
      <c r="C153" s="7">
        <v>0</v>
      </c>
      <c r="D153" s="7">
        <v>0</v>
      </c>
      <c r="E153" s="7">
        <v>0</v>
      </c>
      <c r="F153" s="7">
        <v>0</v>
      </c>
      <c r="G153" s="7">
        <v>0</v>
      </c>
      <c r="H153" s="7">
        <v>0</v>
      </c>
      <c r="I153" s="7">
        <v>0</v>
      </c>
      <c r="J153" s="7">
        <v>250.80967769520299</v>
      </c>
      <c r="K153" s="7">
        <v>5.4764799719723198</v>
      </c>
      <c r="L153" s="7">
        <v>1.22908550542701</v>
      </c>
      <c r="M153" s="7">
        <v>385.76370480263301</v>
      </c>
      <c r="N153" s="7">
        <v>146.801491565275</v>
      </c>
      <c r="O153" s="7">
        <v>175.23835218283801</v>
      </c>
      <c r="P153" s="7">
        <v>174.28632130330499</v>
      </c>
      <c r="Q153" s="7">
        <v>320.85532096250699</v>
      </c>
      <c r="R153" s="7">
        <v>370.68723888818403</v>
      </c>
      <c r="S153" s="7">
        <v>270.59219138110097</v>
      </c>
      <c r="T153" s="7">
        <v>298.62740946812102</v>
      </c>
      <c r="U153" s="7">
        <v>312.64190675290001</v>
      </c>
      <c r="V153" s="7">
        <v>102.61581116761501</v>
      </c>
      <c r="W153" s="7">
        <v>16.811907205209799</v>
      </c>
      <c r="X153" s="7">
        <v>12.188930942133201</v>
      </c>
      <c r="Y153" s="7">
        <v>9.4946831133514404</v>
      </c>
      <c r="Z153" s="7">
        <v>0</v>
      </c>
      <c r="AA153" s="7">
        <v>0</v>
      </c>
      <c r="AB153" s="7">
        <v>0</v>
      </c>
      <c r="AC153" s="7">
        <v>0</v>
      </c>
      <c r="AD153" s="7">
        <v>0</v>
      </c>
      <c r="AE153" s="7">
        <v>0</v>
      </c>
      <c r="AF153" s="7">
        <v>0</v>
      </c>
      <c r="AG153" s="7">
        <v>0</v>
      </c>
      <c r="AH153" s="7">
        <v>0</v>
      </c>
      <c r="AI153" s="7">
        <v>0</v>
      </c>
      <c r="AJ153" s="7">
        <v>0</v>
      </c>
      <c r="AK153" s="7">
        <v>0</v>
      </c>
      <c r="AL153" s="8">
        <f t="shared" si="4"/>
        <v>141.11133242830945</v>
      </c>
      <c r="AM153" s="7">
        <f t="shared" si="5"/>
        <v>141111.33242830946</v>
      </c>
    </row>
    <row r="154" spans="1:39" x14ac:dyDescent="0.2">
      <c r="A154" s="6" t="s">
        <v>101</v>
      </c>
      <c r="B154" s="7">
        <v>0</v>
      </c>
      <c r="C154" s="7">
        <v>0</v>
      </c>
      <c r="D154" s="7">
        <v>57.925356454474397</v>
      </c>
      <c r="E154" s="7">
        <v>40.044654376758302</v>
      </c>
      <c r="F154" s="7">
        <v>17.671588294267199</v>
      </c>
      <c r="G154" s="7">
        <v>3.3235355943493698</v>
      </c>
      <c r="H154" s="7">
        <v>10.610691618124701</v>
      </c>
      <c r="I154" s="7">
        <v>58.109084214232396</v>
      </c>
      <c r="J154" s="7">
        <v>49.194477448281198</v>
      </c>
      <c r="K154" s="7">
        <v>67.199617377641005</v>
      </c>
      <c r="L154" s="7">
        <v>105.91633396511401</v>
      </c>
      <c r="M154" s="7">
        <v>170.235656938452</v>
      </c>
      <c r="N154" s="7">
        <v>321.70455734493402</v>
      </c>
      <c r="O154" s="7">
        <v>191.62768535734901</v>
      </c>
      <c r="P154" s="7">
        <v>212.51035567054001</v>
      </c>
      <c r="Q154" s="7">
        <v>385.27865392593799</v>
      </c>
      <c r="R154" s="7">
        <v>1065.1643331248899</v>
      </c>
      <c r="S154" s="7">
        <v>968.16487702091399</v>
      </c>
      <c r="T154" s="7">
        <v>1321.2821050073701</v>
      </c>
      <c r="U154" s="7">
        <v>1052.26376158467</v>
      </c>
      <c r="V154" s="7">
        <v>627.46070608008699</v>
      </c>
      <c r="W154" s="7">
        <v>1655.4311842172101</v>
      </c>
      <c r="X154" s="7">
        <v>1526.9428081912999</v>
      </c>
      <c r="Y154" s="7">
        <v>750.075173214958</v>
      </c>
      <c r="Z154" s="7">
        <v>0</v>
      </c>
      <c r="AA154" s="7">
        <v>0</v>
      </c>
      <c r="AB154" s="7">
        <v>0</v>
      </c>
      <c r="AC154" s="7">
        <v>0</v>
      </c>
      <c r="AD154" s="7">
        <v>0</v>
      </c>
      <c r="AE154" s="7">
        <v>0</v>
      </c>
      <c r="AF154" s="7">
        <v>0</v>
      </c>
      <c r="AG154" s="7">
        <v>0</v>
      </c>
      <c r="AH154" s="7">
        <v>0</v>
      </c>
      <c r="AI154" s="7">
        <v>0</v>
      </c>
      <c r="AJ154" s="7">
        <v>0</v>
      </c>
      <c r="AK154" s="7">
        <v>0</v>
      </c>
      <c r="AL154" s="8">
        <f t="shared" si="4"/>
        <v>4559.9098717035558</v>
      </c>
      <c r="AM154" s="7">
        <f t="shared" si="5"/>
        <v>4559909.8717035558</v>
      </c>
    </row>
    <row r="155" spans="1:39" x14ac:dyDescent="0.2">
      <c r="A155" s="6" t="s">
        <v>102</v>
      </c>
      <c r="B155" s="7">
        <v>686.445066125361</v>
      </c>
      <c r="C155" s="7">
        <v>17.6692709385099</v>
      </c>
      <c r="D155" s="7">
        <v>91.975164202656799</v>
      </c>
      <c r="E155" s="7">
        <v>35.984906824760699</v>
      </c>
      <c r="F155" s="7">
        <v>129.06192625050301</v>
      </c>
      <c r="G155" s="7">
        <v>96.758222523665296</v>
      </c>
      <c r="H155" s="7">
        <v>199.94565135751799</v>
      </c>
      <c r="I155" s="7">
        <v>43.759130672970002</v>
      </c>
      <c r="J155" s="7">
        <v>53.959645826964099</v>
      </c>
      <c r="K155" s="7">
        <v>58.843332692361699</v>
      </c>
      <c r="L155" s="7">
        <v>72.375716180845998</v>
      </c>
      <c r="M155" s="7">
        <v>704.92397038094202</v>
      </c>
      <c r="N155" s="7">
        <v>145.221658695906</v>
      </c>
      <c r="O155" s="7">
        <v>42.086293709619099</v>
      </c>
      <c r="P155" s="7">
        <v>138.14163859920899</v>
      </c>
      <c r="Q155" s="7">
        <v>345.11388652203902</v>
      </c>
      <c r="R155" s="7">
        <v>300.55397606357201</v>
      </c>
      <c r="S155" s="7">
        <v>329.04151111384499</v>
      </c>
      <c r="T155" s="7">
        <v>74.830762245394297</v>
      </c>
      <c r="U155" s="7">
        <v>94.968907394185507</v>
      </c>
      <c r="V155" s="7">
        <v>302.23311612816798</v>
      </c>
      <c r="W155" s="7">
        <v>332.98342291983698</v>
      </c>
      <c r="X155" s="7">
        <v>197.437436241038</v>
      </c>
      <c r="Y155" s="7">
        <v>168.89366226702799</v>
      </c>
      <c r="Z155" s="7">
        <v>20.571554275970801</v>
      </c>
      <c r="AA155" s="7">
        <v>0</v>
      </c>
      <c r="AB155" s="7">
        <v>0</v>
      </c>
      <c r="AC155" s="7">
        <v>0</v>
      </c>
      <c r="AD155" s="7">
        <v>0</v>
      </c>
      <c r="AE155" s="7">
        <v>0</v>
      </c>
      <c r="AF155" s="7">
        <v>0</v>
      </c>
      <c r="AG155" s="7">
        <v>0</v>
      </c>
      <c r="AH155" s="7">
        <v>0</v>
      </c>
      <c r="AI155" s="7">
        <v>0</v>
      </c>
      <c r="AJ155" s="7">
        <v>0</v>
      </c>
      <c r="AK155" s="7">
        <v>0</v>
      </c>
      <c r="AL155" s="8">
        <f t="shared" si="4"/>
        <v>1022.1191918320417</v>
      </c>
      <c r="AM155" s="7">
        <f t="shared" si="5"/>
        <v>1022119.1918320417</v>
      </c>
    </row>
    <row r="156" spans="1:39" x14ac:dyDescent="0.2">
      <c r="A156" s="6" t="s">
        <v>103</v>
      </c>
      <c r="B156" s="7">
        <v>589.61231201838098</v>
      </c>
      <c r="C156" s="7">
        <v>615.38677342248297</v>
      </c>
      <c r="D156" s="7">
        <v>673.344792130727</v>
      </c>
      <c r="E156" s="7">
        <v>-118.11576286154801</v>
      </c>
      <c r="F156" s="7">
        <v>447.98698107437701</v>
      </c>
      <c r="G156" s="7">
        <v>299.83522530429599</v>
      </c>
      <c r="H156" s="7">
        <v>383.75486379519901</v>
      </c>
      <c r="I156" s="7">
        <v>352.45962086123899</v>
      </c>
      <c r="J156" s="7">
        <v>423.12652832337801</v>
      </c>
      <c r="K156" s="7">
        <v>363.09180620095998</v>
      </c>
      <c r="L156" s="7">
        <v>176.659072425711</v>
      </c>
      <c r="M156" s="7">
        <v>190.67759748810801</v>
      </c>
      <c r="N156" s="7">
        <v>320.685799090849</v>
      </c>
      <c r="O156" s="7">
        <v>354.10332358904202</v>
      </c>
      <c r="P156" s="7">
        <v>629.33026673016798</v>
      </c>
      <c r="Q156" s="7">
        <v>283.34603897939098</v>
      </c>
      <c r="R156" s="7">
        <v>450.27463073228301</v>
      </c>
      <c r="S156" s="7">
        <v>136.60685581694699</v>
      </c>
      <c r="T156" s="7">
        <v>292.51839895911297</v>
      </c>
      <c r="U156" s="7">
        <v>130.83023565981901</v>
      </c>
      <c r="V156" s="7">
        <v>215.38316087066801</v>
      </c>
      <c r="W156" s="7">
        <v>85.625653839474097</v>
      </c>
      <c r="X156" s="7">
        <v>0</v>
      </c>
      <c r="Y156" s="7">
        <v>0</v>
      </c>
      <c r="Z156" s="7">
        <v>0</v>
      </c>
      <c r="AA156" s="7">
        <v>0</v>
      </c>
      <c r="AB156" s="7">
        <v>0</v>
      </c>
      <c r="AC156" s="7">
        <v>0</v>
      </c>
      <c r="AD156" s="7">
        <v>0</v>
      </c>
      <c r="AE156" s="7">
        <v>0</v>
      </c>
      <c r="AF156" s="7">
        <v>0</v>
      </c>
      <c r="AG156" s="7">
        <v>0</v>
      </c>
      <c r="AH156" s="7">
        <v>0</v>
      </c>
      <c r="AI156" s="7">
        <v>0</v>
      </c>
      <c r="AJ156" s="7">
        <v>0</v>
      </c>
      <c r="AK156" s="7">
        <v>0</v>
      </c>
      <c r="AL156" s="8">
        <f t="shared" si="4"/>
        <v>301.00881471014213</v>
      </c>
      <c r="AM156" s="7">
        <f t="shared" si="5"/>
        <v>301008.81471014215</v>
      </c>
    </row>
    <row r="157" spans="1:39" x14ac:dyDescent="0.2">
      <c r="A157" s="6" t="s">
        <v>104</v>
      </c>
      <c r="B157" s="7">
        <v>0</v>
      </c>
      <c r="C157" s="7">
        <v>0</v>
      </c>
      <c r="D157" s="7">
        <v>25.7174049623539</v>
      </c>
      <c r="E157" s="7">
        <v>37.971802901627797</v>
      </c>
      <c r="F157" s="7">
        <v>121.68882776687499</v>
      </c>
      <c r="G157" s="7">
        <v>23.950246817742102</v>
      </c>
      <c r="H157" s="7">
        <v>235.865371976939</v>
      </c>
      <c r="I157" s="7">
        <v>94.943671505526694</v>
      </c>
      <c r="J157" s="7">
        <v>226.07895352915699</v>
      </c>
      <c r="K157" s="7">
        <v>271.66901549242402</v>
      </c>
      <c r="L157" s="7">
        <v>279.12879440099101</v>
      </c>
      <c r="M157" s="7">
        <v>385.97426955241298</v>
      </c>
      <c r="N157" s="7">
        <v>182.393105981323</v>
      </c>
      <c r="O157" s="7">
        <v>316.17558000702201</v>
      </c>
      <c r="P157" s="7">
        <v>142.019338202093</v>
      </c>
      <c r="Q157" s="7">
        <v>51.910019440842902</v>
      </c>
      <c r="R157" s="7">
        <v>317.57678983074601</v>
      </c>
      <c r="S157" s="7">
        <v>349.87663218843301</v>
      </c>
      <c r="T157" s="7">
        <v>192.50320839302199</v>
      </c>
      <c r="U157" s="7">
        <v>194.58386769432701</v>
      </c>
      <c r="V157" s="7">
        <v>57.631360788269802</v>
      </c>
      <c r="W157" s="7">
        <v>51.491675218234398</v>
      </c>
      <c r="X157" s="7">
        <v>55.293271078432802</v>
      </c>
      <c r="Y157" s="7">
        <v>75.1576797088278</v>
      </c>
      <c r="Z157" s="7">
        <v>53.743185545973802</v>
      </c>
      <c r="AA157" s="7">
        <v>57.637678954946097</v>
      </c>
      <c r="AB157" s="7">
        <v>72.268966901335403</v>
      </c>
      <c r="AC157" s="7">
        <v>55.806688202286601</v>
      </c>
      <c r="AD157" s="7">
        <v>56.667337652085003</v>
      </c>
      <c r="AE157" s="7">
        <v>68.960245645661402</v>
      </c>
      <c r="AF157" s="7">
        <v>41.289696807103198</v>
      </c>
      <c r="AG157" s="7">
        <v>38.193065181611502</v>
      </c>
      <c r="AH157" s="7">
        <v>26.121998926503899</v>
      </c>
      <c r="AI157" s="7">
        <v>0</v>
      </c>
      <c r="AJ157" s="7">
        <v>0</v>
      </c>
      <c r="AK157" s="7">
        <v>0</v>
      </c>
      <c r="AL157" s="8">
        <f t="shared" si="4"/>
        <v>710.26285061127157</v>
      </c>
      <c r="AM157" s="7">
        <f t="shared" si="5"/>
        <v>710262.85061127157</v>
      </c>
    </row>
    <row r="158" spans="1:39" x14ac:dyDescent="0.2">
      <c r="A158" s="6" t="s">
        <v>105</v>
      </c>
      <c r="B158" s="7">
        <v>0</v>
      </c>
      <c r="C158" s="7">
        <v>0</v>
      </c>
      <c r="D158" s="7">
        <v>0</v>
      </c>
      <c r="E158" s="7">
        <v>0</v>
      </c>
      <c r="F158" s="7">
        <v>0</v>
      </c>
      <c r="G158" s="7">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5.3486041117524197</v>
      </c>
      <c r="AA158" s="7">
        <v>5.73619005867406</v>
      </c>
      <c r="AB158" s="7">
        <v>5.6724321190482101</v>
      </c>
      <c r="AC158" s="7">
        <v>5.6348500709104901</v>
      </c>
      <c r="AD158" s="7">
        <v>893.49134886431705</v>
      </c>
      <c r="AE158" s="7">
        <v>863.21382297523405</v>
      </c>
      <c r="AF158" s="7">
        <v>857.04866866187194</v>
      </c>
      <c r="AG158" s="7">
        <v>857.93134636721402</v>
      </c>
      <c r="AH158" s="7">
        <v>856.69707679362295</v>
      </c>
      <c r="AI158" s="7">
        <v>860.54618093397403</v>
      </c>
      <c r="AJ158" s="7">
        <v>902.09832851899296</v>
      </c>
      <c r="AK158" s="7">
        <v>901.70113570043895</v>
      </c>
      <c r="AL158" s="8">
        <f t="shared" si="4"/>
        <v>5211.3205209566195</v>
      </c>
      <c r="AM158" s="7">
        <f t="shared" si="5"/>
        <v>5211320.5209566196</v>
      </c>
    </row>
    <row r="159" spans="1:39" x14ac:dyDescent="0.2">
      <c r="A159" s="6" t="s">
        <v>106</v>
      </c>
      <c r="B159" s="7">
        <v>0</v>
      </c>
      <c r="C159" s="7">
        <v>0</v>
      </c>
      <c r="D159" s="7">
        <v>0</v>
      </c>
      <c r="E159" s="7">
        <v>0</v>
      </c>
      <c r="F159" s="7">
        <v>74.956492691366407</v>
      </c>
      <c r="G159" s="7">
        <v>48.897913538955898</v>
      </c>
      <c r="H159" s="7">
        <v>484.981952970436</v>
      </c>
      <c r="I159" s="7">
        <v>1224.4087601569299</v>
      </c>
      <c r="J159" s="7">
        <v>654.858055059864</v>
      </c>
      <c r="K159" s="7">
        <v>480.79436420219599</v>
      </c>
      <c r="L159" s="7">
        <v>153.01397673767599</v>
      </c>
      <c r="M159" s="7">
        <v>46.462879916673899</v>
      </c>
      <c r="N159" s="7">
        <v>12.473097356032399</v>
      </c>
      <c r="O159" s="7">
        <v>146.73941432290701</v>
      </c>
      <c r="P159" s="7">
        <v>14.5312616028632</v>
      </c>
      <c r="Q159" s="7">
        <v>4.98324587267998</v>
      </c>
      <c r="R159" s="7">
        <v>3.1005855616620601</v>
      </c>
      <c r="S159" s="7">
        <v>0.523413522041279</v>
      </c>
      <c r="T159" s="7">
        <v>1286.1442275536999</v>
      </c>
      <c r="U159" s="7">
        <v>906.72521171226902</v>
      </c>
      <c r="V159" s="7">
        <v>920.76999613878104</v>
      </c>
      <c r="W159" s="7">
        <v>168.11907205209801</v>
      </c>
      <c r="X159" s="7">
        <v>6.09446547106662</v>
      </c>
      <c r="Y159" s="7">
        <v>6.3297887422342898</v>
      </c>
      <c r="Z159" s="7">
        <v>2.3371554275970801</v>
      </c>
      <c r="AA159" s="7">
        <v>1.24311347282193</v>
      </c>
      <c r="AB159" s="7">
        <v>1.23085233058619</v>
      </c>
      <c r="AC159" s="7">
        <v>0</v>
      </c>
      <c r="AD159" s="7">
        <v>0</v>
      </c>
      <c r="AE159" s="7">
        <v>0</v>
      </c>
      <c r="AF159" s="7">
        <v>0</v>
      </c>
      <c r="AG159" s="7">
        <v>0</v>
      </c>
      <c r="AH159" s="7">
        <v>0</v>
      </c>
      <c r="AI159" s="7">
        <v>0</v>
      </c>
      <c r="AJ159" s="7">
        <v>0</v>
      </c>
      <c r="AK159" s="7">
        <v>0</v>
      </c>
      <c r="AL159" s="8">
        <f t="shared" si="4"/>
        <v>1106.1244436351851</v>
      </c>
      <c r="AM159" s="7">
        <f t="shared" si="5"/>
        <v>1106124.443635185</v>
      </c>
    </row>
    <row r="160" spans="1:39" x14ac:dyDescent="0.2">
      <c r="A160" s="6" t="s">
        <v>107</v>
      </c>
      <c r="B160" s="7">
        <v>0</v>
      </c>
      <c r="C160" s="7">
        <v>0</v>
      </c>
      <c r="D160" s="7">
        <v>0</v>
      </c>
      <c r="E160" s="7">
        <v>0</v>
      </c>
      <c r="F160" s="7">
        <v>0</v>
      </c>
      <c r="G160" s="7">
        <v>0</v>
      </c>
      <c r="H160" s="7">
        <v>0</v>
      </c>
      <c r="I160" s="7">
        <v>0</v>
      </c>
      <c r="J160" s="7">
        <v>0</v>
      </c>
      <c r="K160" s="7">
        <v>0</v>
      </c>
      <c r="L160" s="7">
        <v>0</v>
      </c>
      <c r="M160" s="7">
        <v>0</v>
      </c>
      <c r="N160" s="7">
        <v>0</v>
      </c>
      <c r="O160" s="7">
        <v>0</v>
      </c>
      <c r="P160" s="7">
        <v>0</v>
      </c>
      <c r="Q160" s="7">
        <v>0</v>
      </c>
      <c r="R160" s="7">
        <v>0</v>
      </c>
      <c r="S160" s="7">
        <v>0</v>
      </c>
      <c r="T160" s="7">
        <v>0.53828921959686304</v>
      </c>
      <c r="U160" s="7">
        <v>0.47895645615639498</v>
      </c>
      <c r="V160" s="7">
        <v>0</v>
      </c>
      <c r="W160" s="7">
        <v>0</v>
      </c>
      <c r="X160" s="7">
        <v>0</v>
      </c>
      <c r="Y160" s="7">
        <v>0</v>
      </c>
      <c r="Z160" s="7">
        <v>0</v>
      </c>
      <c r="AA160" s="7">
        <v>0</v>
      </c>
      <c r="AB160" s="7">
        <v>12.3085233058619</v>
      </c>
      <c r="AC160" s="7">
        <v>305.90625340915801</v>
      </c>
      <c r="AD160" s="7">
        <v>614.87824665466303</v>
      </c>
      <c r="AE160" s="7">
        <v>596.41408889817899</v>
      </c>
      <c r="AF160" s="7">
        <v>592.65438996333205</v>
      </c>
      <c r="AG160" s="7">
        <v>593.19267372070601</v>
      </c>
      <c r="AH160" s="7">
        <v>592.43997853007897</v>
      </c>
      <c r="AI160" s="7">
        <v>59.478727950602199</v>
      </c>
      <c r="AJ160" s="7">
        <v>62.012704507805402</v>
      </c>
      <c r="AK160" s="7">
        <v>12.3976964959194</v>
      </c>
      <c r="AL160" s="8">
        <f t="shared" si="4"/>
        <v>3367.2728824325809</v>
      </c>
      <c r="AM160" s="7">
        <f t="shared" si="5"/>
        <v>3367272.8824325809</v>
      </c>
    </row>
    <row r="161" spans="1:39" x14ac:dyDescent="0.2">
      <c r="A161" s="6" t="s">
        <v>108</v>
      </c>
      <c r="B161" s="7">
        <v>0</v>
      </c>
      <c r="C161" s="7">
        <v>0</v>
      </c>
      <c r="D161" s="7">
        <v>0</v>
      </c>
      <c r="E161" s="7">
        <v>0</v>
      </c>
      <c r="F161" s="7">
        <v>0</v>
      </c>
      <c r="G161" s="7">
        <v>0</v>
      </c>
      <c r="H161" s="7">
        <v>0</v>
      </c>
      <c r="I161" s="7">
        <v>0</v>
      </c>
      <c r="J161" s="7">
        <v>0</v>
      </c>
      <c r="K161" s="7">
        <v>0</v>
      </c>
      <c r="L161" s="7">
        <v>0</v>
      </c>
      <c r="M161" s="7">
        <v>0</v>
      </c>
      <c r="N161" s="7">
        <v>24.658715861026799</v>
      </c>
      <c r="O161" s="7">
        <v>17.576554811329299</v>
      </c>
      <c r="P161" s="7">
        <v>62.968419689374301</v>
      </c>
      <c r="Q161" s="7">
        <v>17.1491553054509</v>
      </c>
      <c r="R161" s="7">
        <v>24.1045721117965</v>
      </c>
      <c r="S161" s="7">
        <v>29.587583861246902</v>
      </c>
      <c r="T161" s="7">
        <v>41.389796795198201</v>
      </c>
      <c r="U161" s="7">
        <v>22.5447344507207</v>
      </c>
      <c r="V161" s="7">
        <v>8.4621847373470995</v>
      </c>
      <c r="W161" s="7">
        <v>580.31752547226199</v>
      </c>
      <c r="X161" s="7">
        <v>774.44654710666202</v>
      </c>
      <c r="Y161" s="7">
        <v>638.38309937874305</v>
      </c>
      <c r="Z161" s="7">
        <v>299.715542759708</v>
      </c>
      <c r="AA161" s="7">
        <v>78.655673641096698</v>
      </c>
      <c r="AB161" s="7">
        <v>0</v>
      </c>
      <c r="AC161" s="7">
        <v>0</v>
      </c>
      <c r="AD161" s="7">
        <v>0</v>
      </c>
      <c r="AE161" s="7">
        <v>0</v>
      </c>
      <c r="AF161" s="7">
        <v>0</v>
      </c>
      <c r="AG161" s="7">
        <v>0</v>
      </c>
      <c r="AH161" s="7">
        <v>0</v>
      </c>
      <c r="AI161" s="7">
        <v>0</v>
      </c>
      <c r="AJ161" s="7">
        <v>0</v>
      </c>
      <c r="AK161" s="7">
        <v>0</v>
      </c>
      <c r="AL161" s="8">
        <f t="shared" si="4"/>
        <v>2379.9805730958187</v>
      </c>
      <c r="AM161" s="7">
        <f t="shared" si="5"/>
        <v>2379980.5730958185</v>
      </c>
    </row>
    <row r="162" spans="1:39" x14ac:dyDescent="0.2">
      <c r="A162" s="6" t="s">
        <v>109</v>
      </c>
      <c r="B162" s="7">
        <v>0</v>
      </c>
      <c r="C162" s="7">
        <v>0</v>
      </c>
      <c r="D162" s="7">
        <v>0</v>
      </c>
      <c r="E162" s="7">
        <v>0</v>
      </c>
      <c r="F162" s="7">
        <v>0</v>
      </c>
      <c r="G162" s="7">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8">
        <f t="shared" si="4"/>
        <v>0</v>
      </c>
      <c r="AM162" s="7">
        <f t="shared" si="5"/>
        <v>0</v>
      </c>
    </row>
    <row r="163" spans="1:39" x14ac:dyDescent="0.2">
      <c r="A163" s="6" t="s">
        <v>110</v>
      </c>
      <c r="B163" s="7">
        <v>0</v>
      </c>
      <c r="C163" s="7">
        <v>0</v>
      </c>
      <c r="D163" s="7">
        <v>0</v>
      </c>
      <c r="E163" s="7">
        <v>0</v>
      </c>
      <c r="F163" s="7">
        <v>0</v>
      </c>
      <c r="G163" s="7">
        <v>0</v>
      </c>
      <c r="H163" s="7">
        <v>0</v>
      </c>
      <c r="I163" s="7">
        <v>0</v>
      </c>
      <c r="J163" s="7">
        <v>0</v>
      </c>
      <c r="K163" s="7">
        <v>0</v>
      </c>
      <c r="L163" s="7">
        <v>0</v>
      </c>
      <c r="M163" s="7">
        <v>0</v>
      </c>
      <c r="N163" s="7">
        <v>0</v>
      </c>
      <c r="O163" s="7">
        <v>0</v>
      </c>
      <c r="P163" s="7">
        <v>181.33574880982499</v>
      </c>
      <c r="Q163" s="7">
        <v>290.16065776621099</v>
      </c>
      <c r="R163" s="7">
        <v>465.66517467205102</v>
      </c>
      <c r="S163" s="7">
        <v>475.76129263353698</v>
      </c>
      <c r="T163" s="7">
        <v>186.68904665661501</v>
      </c>
      <c r="U163" s="7">
        <v>123.513697414437</v>
      </c>
      <c r="V163" s="7">
        <v>25.2615814565265</v>
      </c>
      <c r="W163" s="7">
        <v>47.715619035563897</v>
      </c>
      <c r="X163" s="7">
        <v>52.488149033478201</v>
      </c>
      <c r="Y163" s="7">
        <v>54.777844461939701</v>
      </c>
      <c r="Z163" s="7">
        <v>0</v>
      </c>
      <c r="AA163" s="7">
        <v>0</v>
      </c>
      <c r="AB163" s="7">
        <v>0</v>
      </c>
      <c r="AC163" s="7">
        <v>0</v>
      </c>
      <c r="AD163" s="7">
        <v>0</v>
      </c>
      <c r="AE163" s="7">
        <v>0</v>
      </c>
      <c r="AF163" s="7">
        <v>0</v>
      </c>
      <c r="AG163" s="7">
        <v>0</v>
      </c>
      <c r="AH163" s="7">
        <v>0</v>
      </c>
      <c r="AI163" s="7">
        <v>0</v>
      </c>
      <c r="AJ163" s="7">
        <v>0</v>
      </c>
      <c r="AK163" s="7">
        <v>0</v>
      </c>
      <c r="AL163" s="8">
        <f t="shared" si="4"/>
        <v>180.24319398750831</v>
      </c>
      <c r="AM163" s="7">
        <f t="shared" si="5"/>
        <v>180243.1939875083</v>
      </c>
    </row>
    <row r="164" spans="1:39" x14ac:dyDescent="0.2">
      <c r="A164" s="6" t="s">
        <v>111</v>
      </c>
      <c r="B164" s="7">
        <v>0</v>
      </c>
      <c r="C164" s="7">
        <v>0</v>
      </c>
      <c r="D164" s="7">
        <v>0</v>
      </c>
      <c r="E164" s="7">
        <v>0</v>
      </c>
      <c r="F164" s="7">
        <v>0</v>
      </c>
      <c r="G164" s="7">
        <v>0</v>
      </c>
      <c r="H164" s="7">
        <v>0</v>
      </c>
      <c r="I164" s="7">
        <v>0</v>
      </c>
      <c r="J164" s="7">
        <v>0</v>
      </c>
      <c r="K164" s="7">
        <v>0</v>
      </c>
      <c r="L164" s="7">
        <v>0</v>
      </c>
      <c r="M164" s="7">
        <v>0</v>
      </c>
      <c r="N164" s="7">
        <v>0</v>
      </c>
      <c r="O164" s="7">
        <v>0</v>
      </c>
      <c r="P164" s="7">
        <v>0</v>
      </c>
      <c r="Q164" s="7">
        <v>0</v>
      </c>
      <c r="R164" s="7">
        <v>0</v>
      </c>
      <c r="S164" s="7">
        <v>0</v>
      </c>
      <c r="T164" s="7">
        <v>146.76718219683701</v>
      </c>
      <c r="U164" s="7">
        <v>13.9928193326448</v>
      </c>
      <c r="V164" s="7">
        <v>141.95111578008101</v>
      </c>
      <c r="W164" s="7">
        <v>57.943336924625697</v>
      </c>
      <c r="X164" s="7">
        <v>63.7388462199347</v>
      </c>
      <c r="Y164" s="7">
        <v>66.519331862743499</v>
      </c>
      <c r="Z164" s="7">
        <v>417.75580988156401</v>
      </c>
      <c r="AA164" s="7">
        <v>292.36036992894299</v>
      </c>
      <c r="AB164" s="7">
        <v>153.93780833533199</v>
      </c>
      <c r="AC164" s="7">
        <v>50.972637016453497</v>
      </c>
      <c r="AD164" s="7">
        <v>0</v>
      </c>
      <c r="AE164" s="7">
        <v>0</v>
      </c>
      <c r="AF164" s="7">
        <v>0</v>
      </c>
      <c r="AG164" s="7">
        <v>0</v>
      </c>
      <c r="AH164" s="7">
        <v>0</v>
      </c>
      <c r="AI164" s="7">
        <v>0</v>
      </c>
      <c r="AJ164" s="7">
        <v>0</v>
      </c>
      <c r="AK164" s="7">
        <v>0</v>
      </c>
      <c r="AL164" s="8">
        <f t="shared" si="4"/>
        <v>1245.1792559496773</v>
      </c>
      <c r="AM164" s="7">
        <f t="shared" si="5"/>
        <v>1245179.2559496774</v>
      </c>
    </row>
    <row r="165" spans="1:39" x14ac:dyDescent="0.2">
      <c r="A165" s="6" t="s">
        <v>112</v>
      </c>
      <c r="B165" s="7">
        <v>0</v>
      </c>
      <c r="C165" s="7">
        <v>0</v>
      </c>
      <c r="D165" s="7">
        <v>0</v>
      </c>
      <c r="E165" s="7">
        <v>0</v>
      </c>
      <c r="F165" s="7">
        <v>0</v>
      </c>
      <c r="G165" s="7">
        <v>0</v>
      </c>
      <c r="H165" s="7">
        <v>0</v>
      </c>
      <c r="I165" s="7">
        <v>0</v>
      </c>
      <c r="J165" s="7">
        <v>0</v>
      </c>
      <c r="K165" s="7">
        <v>0</v>
      </c>
      <c r="L165" s="7">
        <v>0</v>
      </c>
      <c r="M165" s="7">
        <v>0</v>
      </c>
      <c r="N165" s="7">
        <v>19.153307304197799</v>
      </c>
      <c r="O165" s="7">
        <v>15.136048694231199</v>
      </c>
      <c r="P165" s="7">
        <v>42.305769563323999</v>
      </c>
      <c r="Q165" s="7">
        <v>45.862789280122499</v>
      </c>
      <c r="R165" s="7">
        <v>230.361925316205</v>
      </c>
      <c r="S165" s="7">
        <v>59.121316130970897</v>
      </c>
      <c r="T165" s="7">
        <v>189.01079710616699</v>
      </c>
      <c r="U165" s="7">
        <v>85.296778444904305</v>
      </c>
      <c r="V165" s="7">
        <v>178.83432078087799</v>
      </c>
      <c r="W165" s="7">
        <v>284.10850559650203</v>
      </c>
      <c r="X165" s="7">
        <v>268.45773195381798</v>
      </c>
      <c r="Y165" s="7">
        <v>145.997311452362</v>
      </c>
      <c r="Z165" s="7">
        <v>0</v>
      </c>
      <c r="AA165" s="7">
        <v>0</v>
      </c>
      <c r="AB165" s="7">
        <v>0</v>
      </c>
      <c r="AC165" s="7">
        <v>0</v>
      </c>
      <c r="AD165" s="7">
        <v>0</v>
      </c>
      <c r="AE165" s="7">
        <v>0</v>
      </c>
      <c r="AF165" s="7">
        <v>0</v>
      </c>
      <c r="AG165" s="7">
        <v>0</v>
      </c>
      <c r="AH165" s="7">
        <v>0</v>
      </c>
      <c r="AI165" s="7">
        <v>0</v>
      </c>
      <c r="AJ165" s="7">
        <v>0</v>
      </c>
      <c r="AK165" s="7">
        <v>0</v>
      </c>
      <c r="AL165" s="8">
        <f t="shared" si="4"/>
        <v>877.39786978356005</v>
      </c>
      <c r="AM165" s="7">
        <f t="shared" si="5"/>
        <v>877397.86978356005</v>
      </c>
    </row>
    <row r="166" spans="1:39" x14ac:dyDescent="0.2">
      <c r="A166" s="6" t="s">
        <v>113</v>
      </c>
      <c r="B166" s="7">
        <v>0</v>
      </c>
      <c r="C166" s="7">
        <v>0</v>
      </c>
      <c r="D166" s="7">
        <v>0</v>
      </c>
      <c r="E166" s="7">
        <v>0</v>
      </c>
      <c r="F166" s="7">
        <v>0</v>
      </c>
      <c r="G166" s="7">
        <v>0</v>
      </c>
      <c r="H166" s="7">
        <v>0</v>
      </c>
      <c r="I166" s="7">
        <v>0</v>
      </c>
      <c r="J166" s="7">
        <v>0</v>
      </c>
      <c r="K166" s="7">
        <v>0</v>
      </c>
      <c r="L166" s="7">
        <v>0</v>
      </c>
      <c r="M166" s="7">
        <v>0</v>
      </c>
      <c r="N166" s="7">
        <v>0</v>
      </c>
      <c r="O166" s="7">
        <v>0</v>
      </c>
      <c r="P166" s="7">
        <v>0</v>
      </c>
      <c r="Q166" s="7">
        <v>0</v>
      </c>
      <c r="R166" s="7">
        <v>0</v>
      </c>
      <c r="S166" s="7">
        <v>0</v>
      </c>
      <c r="T166" s="7">
        <v>0</v>
      </c>
      <c r="U166" s="7">
        <v>0</v>
      </c>
      <c r="V166" s="7">
        <v>8.9743000692793906</v>
      </c>
      <c r="W166" s="7">
        <v>3.5677355766447501</v>
      </c>
      <c r="X166" s="7">
        <v>0</v>
      </c>
      <c r="Y166" s="7">
        <v>0</v>
      </c>
      <c r="Z166" s="7">
        <v>0</v>
      </c>
      <c r="AA166" s="7">
        <v>0</v>
      </c>
      <c r="AB166" s="7">
        <v>0</v>
      </c>
      <c r="AC166" s="7">
        <v>0</v>
      </c>
      <c r="AD166" s="7">
        <v>0</v>
      </c>
      <c r="AE166" s="7">
        <v>0</v>
      </c>
      <c r="AF166" s="7">
        <v>0</v>
      </c>
      <c r="AG166" s="7">
        <v>0</v>
      </c>
      <c r="AH166" s="7">
        <v>0</v>
      </c>
      <c r="AI166" s="7">
        <v>0</v>
      </c>
      <c r="AJ166" s="7">
        <v>0</v>
      </c>
      <c r="AK166" s="7">
        <v>0</v>
      </c>
      <c r="AL166" s="8">
        <f t="shared" si="4"/>
        <v>12.542035645924141</v>
      </c>
      <c r="AM166" s="7">
        <f t="shared" si="5"/>
        <v>12542.035645924141</v>
      </c>
    </row>
    <row r="167" spans="1:39" x14ac:dyDescent="0.2">
      <c r="A167" s="6" t="s">
        <v>114</v>
      </c>
      <c r="B167" s="7">
        <v>0</v>
      </c>
      <c r="C167" s="7">
        <v>0</v>
      </c>
      <c r="D167" s="7">
        <v>0</v>
      </c>
      <c r="E167" s="7">
        <v>0</v>
      </c>
      <c r="F167" s="7">
        <v>0</v>
      </c>
      <c r="G167" s="7">
        <v>0</v>
      </c>
      <c r="H167" s="7">
        <v>0</v>
      </c>
      <c r="I167" s="7">
        <v>0</v>
      </c>
      <c r="J167" s="7">
        <v>0</v>
      </c>
      <c r="K167" s="7">
        <v>0</v>
      </c>
      <c r="L167" s="7">
        <v>0</v>
      </c>
      <c r="M167" s="7">
        <v>0</v>
      </c>
      <c r="N167" s="7">
        <v>0</v>
      </c>
      <c r="O167" s="7">
        <v>0</v>
      </c>
      <c r="P167" s="7">
        <v>0</v>
      </c>
      <c r="Q167" s="7">
        <v>0</v>
      </c>
      <c r="R167" s="7">
        <v>0</v>
      </c>
      <c r="S167" s="7">
        <v>0</v>
      </c>
      <c r="T167" s="7">
        <v>0</v>
      </c>
      <c r="U167" s="7">
        <v>0</v>
      </c>
      <c r="V167" s="7">
        <v>172.89398965563399</v>
      </c>
      <c r="W167" s="7">
        <v>154.47502565470299</v>
      </c>
      <c r="X167" s="7">
        <v>165.879813235298</v>
      </c>
      <c r="Y167" s="7">
        <v>225.473039126483</v>
      </c>
      <c r="Z167" s="7">
        <v>161.22955663792101</v>
      </c>
      <c r="AA167" s="7">
        <v>172.91303686483801</v>
      </c>
      <c r="AB167" s="7">
        <v>216.80690070400601</v>
      </c>
      <c r="AC167" s="7">
        <v>167.420064606859</v>
      </c>
      <c r="AD167" s="7">
        <v>170.00201295625499</v>
      </c>
      <c r="AE167" s="7">
        <v>206.88073693698399</v>
      </c>
      <c r="AF167" s="7">
        <v>123.869090421309</v>
      </c>
      <c r="AG167" s="7">
        <v>114.57919554483399</v>
      </c>
      <c r="AH167" s="7">
        <v>78.365996779511804</v>
      </c>
      <c r="AI167" s="7">
        <v>0</v>
      </c>
      <c r="AJ167" s="7">
        <v>0</v>
      </c>
      <c r="AK167" s="7">
        <v>0</v>
      </c>
      <c r="AL167" s="8">
        <f t="shared" si="4"/>
        <v>2130.7884591246361</v>
      </c>
      <c r="AM167" s="7">
        <f t="shared" si="5"/>
        <v>2130788.4591246359</v>
      </c>
    </row>
    <row r="168" spans="1:39" x14ac:dyDescent="0.2">
      <c r="A168" s="6" t="s">
        <v>115</v>
      </c>
      <c r="B168" s="7">
        <v>0</v>
      </c>
      <c r="C168" s="7">
        <v>0</v>
      </c>
      <c r="D168" s="7">
        <v>0</v>
      </c>
      <c r="E168" s="7">
        <v>0</v>
      </c>
      <c r="F168" s="7">
        <v>0</v>
      </c>
      <c r="G168" s="7">
        <v>0</v>
      </c>
      <c r="H168" s="7">
        <v>0</v>
      </c>
      <c r="I168" s="7">
        <v>0</v>
      </c>
      <c r="J168" s="7">
        <v>0</v>
      </c>
      <c r="K168" s="7">
        <v>0</v>
      </c>
      <c r="L168" s="7">
        <v>0</v>
      </c>
      <c r="M168" s="7">
        <v>0</v>
      </c>
      <c r="N168" s="7">
        <v>0</v>
      </c>
      <c r="O168" s="7">
        <v>0</v>
      </c>
      <c r="P168" s="7">
        <v>0</v>
      </c>
      <c r="Q168" s="7">
        <v>0</v>
      </c>
      <c r="R168" s="7">
        <v>0</v>
      </c>
      <c r="S168" s="7">
        <v>0</v>
      </c>
      <c r="T168" s="7">
        <v>0</v>
      </c>
      <c r="U168" s="7">
        <v>0</v>
      </c>
      <c r="V168" s="7">
        <v>7.5093681629916897</v>
      </c>
      <c r="W168" s="7">
        <v>36.269845342016303</v>
      </c>
      <c r="X168" s="7">
        <v>7.7444654710666203</v>
      </c>
      <c r="Y168" s="7">
        <v>7.9797887422342901</v>
      </c>
      <c r="Z168" s="7">
        <v>37.4644428449635</v>
      </c>
      <c r="AA168" s="7">
        <v>39.327836820548299</v>
      </c>
      <c r="AB168" s="7">
        <v>46.825569917585803</v>
      </c>
      <c r="AC168" s="7">
        <v>62.145000545465301</v>
      </c>
      <c r="AD168" s="7">
        <v>62.390259732373003</v>
      </c>
      <c r="AE168" s="7">
        <v>152.282817779635</v>
      </c>
      <c r="AF168" s="7">
        <v>454.59263397799901</v>
      </c>
      <c r="AG168" s="7">
        <v>454.91560423242402</v>
      </c>
      <c r="AH168" s="7">
        <v>454.46398711804699</v>
      </c>
      <c r="AI168" s="7">
        <v>455.87236770361301</v>
      </c>
      <c r="AJ168" s="7">
        <v>0</v>
      </c>
      <c r="AK168" s="7">
        <v>0</v>
      </c>
      <c r="AL168" s="8">
        <f t="shared" si="4"/>
        <v>2279.7839883909628</v>
      </c>
      <c r="AM168" s="7">
        <f t="shared" si="5"/>
        <v>2279783.9883909626</v>
      </c>
    </row>
    <row r="169" spans="1:39" x14ac:dyDescent="0.2">
      <c r="A169" s="6" t="s">
        <v>116</v>
      </c>
      <c r="B169" s="7">
        <v>0</v>
      </c>
      <c r="C169" s="7">
        <v>0</v>
      </c>
      <c r="D169" s="7">
        <v>0</v>
      </c>
      <c r="E169" s="7">
        <v>0</v>
      </c>
      <c r="F169" s="7">
        <v>0</v>
      </c>
      <c r="G169" s="7">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3.04723273553331</v>
      </c>
      <c r="Y169" s="7">
        <v>3.16489437111714</v>
      </c>
      <c r="Z169" s="7">
        <v>2.9214442844963502</v>
      </c>
      <c r="AA169" s="7">
        <v>3.1077836820548299</v>
      </c>
      <c r="AB169" s="7">
        <v>3.07713082646548</v>
      </c>
      <c r="AC169" s="7">
        <v>3.0590625340915798</v>
      </c>
      <c r="AD169" s="7">
        <v>30.7439123327331</v>
      </c>
      <c r="AE169" s="7">
        <v>149.10352222454401</v>
      </c>
      <c r="AF169" s="7">
        <v>414.858072974332</v>
      </c>
      <c r="AG169" s="7">
        <v>355.91560423242402</v>
      </c>
      <c r="AH169" s="7">
        <v>355.46398711804699</v>
      </c>
      <c r="AI169" s="7">
        <v>59.478727950602199</v>
      </c>
      <c r="AJ169" s="7">
        <v>31.006352253902701</v>
      </c>
      <c r="AK169" s="7">
        <v>3.0994241239798699</v>
      </c>
      <c r="AL169" s="8">
        <f t="shared" si="4"/>
        <v>1383.9413752664409</v>
      </c>
      <c r="AM169" s="7">
        <f t="shared" si="5"/>
        <v>1383941.3752664409</v>
      </c>
    </row>
    <row r="170" spans="1:39" x14ac:dyDescent="0.2">
      <c r="A170" s="6" t="s">
        <v>117</v>
      </c>
      <c r="B170" s="7">
        <v>0</v>
      </c>
      <c r="C170" s="7">
        <v>0</v>
      </c>
      <c r="D170" s="7">
        <v>0</v>
      </c>
      <c r="E170" s="7">
        <v>0</v>
      </c>
      <c r="F170" s="7">
        <v>0</v>
      </c>
      <c r="G170" s="7">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1.21889309421332</v>
      </c>
      <c r="Y170" s="7">
        <v>1.2659577484468501</v>
      </c>
      <c r="Z170" s="7">
        <v>2.9214442844963502</v>
      </c>
      <c r="AA170" s="7">
        <v>31.077836820548299</v>
      </c>
      <c r="AB170" s="7">
        <v>246.17046611723899</v>
      </c>
      <c r="AC170" s="7">
        <v>61.1812506818316</v>
      </c>
      <c r="AD170" s="7">
        <v>61.487824665466299</v>
      </c>
      <c r="AE170" s="7">
        <v>298.20704444908898</v>
      </c>
      <c r="AF170" s="7">
        <v>296.32719498166603</v>
      </c>
      <c r="AG170" s="7">
        <v>296.59633686035301</v>
      </c>
      <c r="AH170" s="7">
        <v>177.73199355902301</v>
      </c>
      <c r="AI170" s="7">
        <v>118.957455901204</v>
      </c>
      <c r="AJ170" s="7">
        <v>173.635572621855</v>
      </c>
      <c r="AK170" s="7">
        <v>6.1988482479597398</v>
      </c>
      <c r="AL170" s="8">
        <f t="shared" si="4"/>
        <v>1593.1436991635767</v>
      </c>
      <c r="AM170" s="7">
        <f t="shared" si="5"/>
        <v>1593143.6991635766</v>
      </c>
    </row>
    <row r="171" spans="1:39" x14ac:dyDescent="0.2">
      <c r="A171" s="6" t="s">
        <v>118</v>
      </c>
      <c r="B171" s="7">
        <v>0</v>
      </c>
      <c r="C171" s="7">
        <v>0</v>
      </c>
      <c r="D171" s="7">
        <v>0</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100.18924452526301</v>
      </c>
      <c r="W171" s="7">
        <v>504.35721615629501</v>
      </c>
      <c r="X171" s="7">
        <v>609.44654710666202</v>
      </c>
      <c r="Y171" s="7">
        <v>632.97887422342899</v>
      </c>
      <c r="Z171" s="7">
        <v>584.28885689927097</v>
      </c>
      <c r="AA171" s="7">
        <v>0</v>
      </c>
      <c r="AB171" s="7">
        <v>0</v>
      </c>
      <c r="AC171" s="7">
        <v>0</v>
      </c>
      <c r="AD171" s="7">
        <v>0</v>
      </c>
      <c r="AE171" s="7">
        <v>0</v>
      </c>
      <c r="AF171" s="7">
        <v>0</v>
      </c>
      <c r="AG171" s="7">
        <v>0</v>
      </c>
      <c r="AH171" s="7">
        <v>0</v>
      </c>
      <c r="AI171" s="7">
        <v>0</v>
      </c>
      <c r="AJ171" s="7">
        <v>0</v>
      </c>
      <c r="AK171" s="7">
        <v>0</v>
      </c>
      <c r="AL171" s="8">
        <f t="shared" si="4"/>
        <v>2431.2607389109198</v>
      </c>
      <c r="AM171" s="7">
        <f t="shared" si="5"/>
        <v>2431260.73891092</v>
      </c>
    </row>
    <row r="172" spans="1:39" x14ac:dyDescent="0.2">
      <c r="A172" s="6" t="s">
        <v>119</v>
      </c>
      <c r="B172" s="7">
        <v>0</v>
      </c>
      <c r="C172" s="7">
        <v>0</v>
      </c>
      <c r="D172" s="7">
        <v>0</v>
      </c>
      <c r="E172" s="7">
        <v>0</v>
      </c>
      <c r="F172" s="7">
        <v>0</v>
      </c>
      <c r="G172" s="7">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88.617042391280094</v>
      </c>
      <c r="Z172" s="7">
        <v>0</v>
      </c>
      <c r="AA172" s="7">
        <v>0</v>
      </c>
      <c r="AB172" s="7">
        <v>0</v>
      </c>
      <c r="AC172" s="7">
        <v>0</v>
      </c>
      <c r="AD172" s="7">
        <v>0</v>
      </c>
      <c r="AE172" s="7">
        <v>0</v>
      </c>
      <c r="AF172" s="7">
        <v>0</v>
      </c>
      <c r="AG172" s="7">
        <v>0</v>
      </c>
      <c r="AH172" s="7">
        <v>0</v>
      </c>
      <c r="AI172" s="7">
        <v>0</v>
      </c>
      <c r="AJ172" s="7">
        <v>0</v>
      </c>
      <c r="AK172" s="7">
        <v>0</v>
      </c>
      <c r="AL172" s="8">
        <f t="shared" si="4"/>
        <v>88.617042391280094</v>
      </c>
      <c r="AM172" s="7">
        <f t="shared" si="5"/>
        <v>88617.042391280091</v>
      </c>
    </row>
    <row r="173" spans="1:39" x14ac:dyDescent="0.2">
      <c r="A173" s="6" t="s">
        <v>120</v>
      </c>
      <c r="B173" s="7">
        <v>0</v>
      </c>
      <c r="C173" s="7">
        <v>0</v>
      </c>
      <c r="D173" s="7">
        <v>0</v>
      </c>
      <c r="E173" s="7">
        <v>0</v>
      </c>
      <c r="F173" s="7">
        <v>0</v>
      </c>
      <c r="G173" s="7">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21.3944164470097</v>
      </c>
      <c r="AA173" s="7">
        <v>22.944760234696201</v>
      </c>
      <c r="AB173" s="7">
        <v>22.689728476192801</v>
      </c>
      <c r="AC173" s="7">
        <v>22.5394002836419</v>
      </c>
      <c r="AD173" s="7">
        <v>3573.96539545726</v>
      </c>
      <c r="AE173" s="7">
        <v>3452.8552919009298</v>
      </c>
      <c r="AF173" s="7">
        <v>3428.19467464749</v>
      </c>
      <c r="AG173" s="7">
        <v>3431.7253854688502</v>
      </c>
      <c r="AH173" s="7">
        <v>3426.78830717449</v>
      </c>
      <c r="AI173" s="7">
        <v>3442.1847237358902</v>
      </c>
      <c r="AJ173" s="7">
        <v>3608.39331407597</v>
      </c>
      <c r="AK173" s="7">
        <v>3606.8045428017499</v>
      </c>
      <c r="AL173" s="8">
        <f t="shared" si="4"/>
        <v>20845.282083826449</v>
      </c>
      <c r="AM173" s="7">
        <f t="shared" si="5"/>
        <v>20845282.083826449</v>
      </c>
    </row>
    <row r="174" spans="1:39" s="11" customFormat="1" x14ac:dyDescent="0.2">
      <c r="A174" s="10"/>
      <c r="AL174" s="8">
        <f t="shared" si="4"/>
        <v>0</v>
      </c>
      <c r="AM174" s="7">
        <f t="shared" si="5"/>
        <v>0</v>
      </c>
    </row>
    <row r="175" spans="1:39" s="11" customFormat="1" x14ac:dyDescent="0.2">
      <c r="A175" s="10" t="s">
        <v>125</v>
      </c>
      <c r="AL175" s="8">
        <f t="shared" si="4"/>
        <v>0</v>
      </c>
      <c r="AM175" s="7">
        <f t="shared" si="5"/>
        <v>0</v>
      </c>
    </row>
    <row r="176" spans="1:39" s="11" customFormat="1" x14ac:dyDescent="0.2">
      <c r="A176" s="10" t="s">
        <v>89</v>
      </c>
      <c r="B176" s="11">
        <v>0.79186568760840204</v>
      </c>
      <c r="C176" s="11">
        <v>0.79866185952288304</v>
      </c>
      <c r="D176" s="11">
        <v>0.88282842944228002</v>
      </c>
      <c r="E176" s="11">
        <v>0.89878845300698196</v>
      </c>
      <c r="F176" s="11">
        <v>0.90540539102776596</v>
      </c>
      <c r="G176" s="11">
        <v>0.91322027179384502</v>
      </c>
      <c r="H176" s="11">
        <v>0.91897748457119599</v>
      </c>
      <c r="I176" s="11">
        <v>0.92821607989954202</v>
      </c>
      <c r="J176" s="11">
        <v>0.93321947265345395</v>
      </c>
      <c r="K176" s="11">
        <v>0.93921799085189706</v>
      </c>
      <c r="L176" s="11">
        <v>0.94488983169567098</v>
      </c>
      <c r="M176" s="11">
        <v>0.94946737100706702</v>
      </c>
      <c r="N176" s="11">
        <v>0.19243963178046</v>
      </c>
      <c r="O176" s="11">
        <v>0.193071203721534</v>
      </c>
      <c r="P176" s="11">
        <v>0.19391730970377799</v>
      </c>
      <c r="Q176" s="11">
        <v>0.19769478066989199</v>
      </c>
      <c r="R176" s="11">
        <v>0.20402135504566499</v>
      </c>
      <c r="S176" s="11">
        <v>0.21133797426189899</v>
      </c>
      <c r="T176" s="11">
        <v>0.211892474687564</v>
      </c>
      <c r="U176" s="11">
        <v>0.229409835628027</v>
      </c>
      <c r="V176" s="11">
        <v>0.233093232336647</v>
      </c>
      <c r="W176" s="11">
        <v>0.23804623612102499</v>
      </c>
      <c r="X176" s="11">
        <v>0.238485698135847</v>
      </c>
      <c r="Y176" s="11">
        <v>0.36984871583625001</v>
      </c>
      <c r="Z176" s="11">
        <v>0</v>
      </c>
      <c r="AA176" s="11">
        <v>0</v>
      </c>
      <c r="AB176" s="11">
        <v>0</v>
      </c>
      <c r="AC176" s="11">
        <v>0</v>
      </c>
      <c r="AD176" s="11">
        <v>0</v>
      </c>
      <c r="AE176" s="11">
        <v>0</v>
      </c>
      <c r="AF176" s="11">
        <v>0</v>
      </c>
      <c r="AG176" s="11">
        <v>0</v>
      </c>
      <c r="AH176" s="11">
        <v>0</v>
      </c>
      <c r="AI176" s="11">
        <v>0</v>
      </c>
      <c r="AJ176" s="11">
        <v>0</v>
      </c>
      <c r="AK176" s="11">
        <v>0</v>
      </c>
      <c r="AL176" s="8">
        <f t="shared" si="4"/>
        <v>1.0794738824297689</v>
      </c>
      <c r="AM176" s="7">
        <f t="shared" si="5"/>
        <v>1079.473882429769</v>
      </c>
    </row>
    <row r="177" spans="1:40" s="11" customFormat="1" x14ac:dyDescent="0.2">
      <c r="A177" s="10" t="s">
        <v>90</v>
      </c>
      <c r="B177" s="11">
        <v>0.93499363664471302</v>
      </c>
      <c r="C177" s="11">
        <v>1.11944471454191</v>
      </c>
      <c r="D177" s="11">
        <v>1.4265590670494399</v>
      </c>
      <c r="E177" s="11">
        <v>1.6270332148195701</v>
      </c>
      <c r="F177" s="11">
        <v>1.77583014324626</v>
      </c>
      <c r="G177" s="11">
        <v>1.87068521636039</v>
      </c>
      <c r="H177" s="11">
        <v>1.8888531499390999</v>
      </c>
      <c r="I177" s="11">
        <v>2.2045572710797798</v>
      </c>
      <c r="J177" s="11">
        <v>2.2316050177540099</v>
      </c>
      <c r="K177" s="11">
        <v>2.2416930559603099</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8">
        <f t="shared" si="4"/>
        <v>0</v>
      </c>
      <c r="AM177" s="7">
        <f t="shared" si="5"/>
        <v>0</v>
      </c>
    </row>
    <row r="178" spans="1:40" s="11" customFormat="1" x14ac:dyDescent="0.2">
      <c r="A178" s="10" t="s">
        <v>91</v>
      </c>
      <c r="B178" s="11">
        <v>0</v>
      </c>
      <c r="C178" s="11">
        <v>0</v>
      </c>
      <c r="D178" s="11">
        <v>0</v>
      </c>
      <c r="E178" s="11">
        <v>0</v>
      </c>
      <c r="F178" s="11">
        <v>0</v>
      </c>
      <c r="G178" s="11">
        <v>0</v>
      </c>
      <c r="H178" s="11">
        <v>0</v>
      </c>
      <c r="I178" s="11">
        <v>0</v>
      </c>
      <c r="J178" s="11">
        <v>0</v>
      </c>
      <c r="K178" s="11">
        <v>0</v>
      </c>
      <c r="L178" s="11">
        <v>0</v>
      </c>
      <c r="M178" s="11">
        <v>0</v>
      </c>
      <c r="N178" s="11">
        <v>0</v>
      </c>
      <c r="O178" s="11">
        <v>0</v>
      </c>
      <c r="P178" s="11">
        <v>0</v>
      </c>
      <c r="Q178" s="11">
        <v>0</v>
      </c>
      <c r="R178" s="11">
        <v>0</v>
      </c>
      <c r="S178" s="11">
        <v>0</v>
      </c>
      <c r="T178" s="11">
        <v>0</v>
      </c>
      <c r="U178" s="11">
        <v>0</v>
      </c>
      <c r="V178" s="11">
        <v>0</v>
      </c>
      <c r="W178" s="11">
        <v>0</v>
      </c>
      <c r="X178" s="11">
        <v>0</v>
      </c>
      <c r="Y178" s="11">
        <v>0</v>
      </c>
      <c r="Z178" s="11">
        <v>0</v>
      </c>
      <c r="AA178" s="11">
        <v>0</v>
      </c>
      <c r="AB178" s="11">
        <v>0</v>
      </c>
      <c r="AC178" s="11">
        <v>0</v>
      </c>
      <c r="AD178" s="11">
        <v>0</v>
      </c>
      <c r="AE178" s="11">
        <v>0</v>
      </c>
      <c r="AF178" s="11">
        <v>0</v>
      </c>
      <c r="AG178" s="11">
        <v>0</v>
      </c>
      <c r="AH178" s="11">
        <v>0</v>
      </c>
      <c r="AI178" s="11">
        <v>0</v>
      </c>
      <c r="AJ178" s="11">
        <v>0</v>
      </c>
      <c r="AK178" s="11">
        <v>0</v>
      </c>
      <c r="AL178" s="8">
        <f t="shared" si="4"/>
        <v>0</v>
      </c>
      <c r="AM178" s="7">
        <f t="shared" si="5"/>
        <v>0</v>
      </c>
    </row>
    <row r="179" spans="1:40" s="11" customFormat="1" x14ac:dyDescent="0.2">
      <c r="A179" s="10" t="s">
        <v>92</v>
      </c>
      <c r="B179" s="11">
        <v>0</v>
      </c>
      <c r="C179" s="11">
        <v>0</v>
      </c>
      <c r="D179" s="11">
        <v>0</v>
      </c>
      <c r="E179" s="11">
        <v>0</v>
      </c>
      <c r="F179" s="11">
        <v>0</v>
      </c>
      <c r="G179" s="11">
        <v>0</v>
      </c>
      <c r="H179" s="11">
        <v>0</v>
      </c>
      <c r="I179" s="11">
        <v>0</v>
      </c>
      <c r="J179" s="11">
        <v>0</v>
      </c>
      <c r="K179" s="11">
        <v>0</v>
      </c>
      <c r="L179" s="11">
        <v>0</v>
      </c>
      <c r="M179" s="11">
        <v>1.9847795386248399E-3</v>
      </c>
      <c r="N179" s="11">
        <v>4.3995906209893399E-3</v>
      </c>
      <c r="O179" s="11">
        <v>1.38651517216012E-2</v>
      </c>
      <c r="P179" s="11">
        <v>1.43984287319314E-2</v>
      </c>
      <c r="Q179" s="11">
        <v>1.5004929368435701E-2</v>
      </c>
      <c r="R179" s="11">
        <v>2.1009544723126598E-2</v>
      </c>
      <c r="S179" s="11">
        <v>2.1070744485239101E-2</v>
      </c>
      <c r="T179" s="11">
        <v>2.1128930383369798E-2</v>
      </c>
      <c r="U179" s="11">
        <v>2.11881461763203E-2</v>
      </c>
      <c r="V179" s="11">
        <v>2.12466353563611E-2</v>
      </c>
      <c r="W179" s="11">
        <v>2.1363413444475701E-2</v>
      </c>
      <c r="X179" s="11">
        <v>2.1402725770796299E-2</v>
      </c>
      <c r="Y179" s="11">
        <v>2.6335352690393998E-2</v>
      </c>
      <c r="Z179" s="11">
        <v>2.80906983457993E-2</v>
      </c>
      <c r="AA179" s="11">
        <v>4.92998181326409E-2</v>
      </c>
      <c r="AB179" s="11">
        <v>7.1598958968604201E-2</v>
      </c>
      <c r="AC179" s="11">
        <v>9.3764516420830807E-2</v>
      </c>
      <c r="AD179" s="11">
        <v>0.11586732920901199</v>
      </c>
      <c r="AE179" s="11">
        <v>0.13809590688902401</v>
      </c>
      <c r="AF179" s="11">
        <v>0.31035451462013502</v>
      </c>
      <c r="AG179" s="11">
        <v>0.65323357080893296</v>
      </c>
      <c r="AH179" s="11">
        <v>0.996963802910379</v>
      </c>
      <c r="AI179" s="11">
        <v>1.3409634209266901</v>
      </c>
      <c r="AJ179" s="11">
        <v>0</v>
      </c>
      <c r="AK179" s="11">
        <v>0</v>
      </c>
      <c r="AL179" s="8">
        <f t="shared" si="4"/>
        <v>3.888580664494075</v>
      </c>
      <c r="AM179" s="7">
        <f t="shared" si="5"/>
        <v>3888.5806644940749</v>
      </c>
    </row>
    <row r="180" spans="1:40" s="11" customFormat="1" x14ac:dyDescent="0.2">
      <c r="A180" s="10" t="s">
        <v>93</v>
      </c>
      <c r="B180" s="11">
        <v>2.8772217596796099</v>
      </c>
      <c r="C180" s="11">
        <v>2.9219373459245901</v>
      </c>
      <c r="D180" s="11">
        <v>2.97225226189776</v>
      </c>
      <c r="E180" s="11">
        <v>3.7658634989635198</v>
      </c>
      <c r="F180" s="11">
        <v>4.0273297773106904</v>
      </c>
      <c r="G180" s="11">
        <v>5.3874329414787203</v>
      </c>
      <c r="H180" s="11">
        <v>5.92864383354138</v>
      </c>
      <c r="I180" s="11">
        <v>6.9546040482541898</v>
      </c>
      <c r="J180" s="11">
        <v>7.0805926461498201</v>
      </c>
      <c r="K180" s="11">
        <v>12.087183215725901</v>
      </c>
      <c r="L180" s="11">
        <v>13.5325455218959</v>
      </c>
      <c r="M180" s="11">
        <v>17.805687415056401</v>
      </c>
      <c r="N180" s="11">
        <v>4.0715175187376698</v>
      </c>
      <c r="O180" s="11">
        <v>5.1621365609084897</v>
      </c>
      <c r="P180" s="11">
        <v>5.2423440302229096</v>
      </c>
      <c r="Q180" s="11">
        <v>8.6527051020286194</v>
      </c>
      <c r="R180" s="11">
        <v>12.016981179688599</v>
      </c>
      <c r="S180" s="11">
        <v>12.1092833293906</v>
      </c>
      <c r="T180" s="11">
        <v>12.123280092824499</v>
      </c>
      <c r="U180" s="11">
        <v>13.9756933654267</v>
      </c>
      <c r="V180" s="11">
        <v>15.493106052525199</v>
      </c>
      <c r="W180" s="11">
        <v>15.521743013687599</v>
      </c>
      <c r="X180" s="11">
        <v>0</v>
      </c>
      <c r="Y180" s="11">
        <v>0</v>
      </c>
      <c r="Z180" s="11">
        <v>0</v>
      </c>
      <c r="AA180" s="11">
        <v>0</v>
      </c>
      <c r="AB180" s="11">
        <v>0</v>
      </c>
      <c r="AC180" s="11">
        <v>0</v>
      </c>
      <c r="AD180" s="11">
        <v>0</v>
      </c>
      <c r="AE180" s="11">
        <v>0</v>
      </c>
      <c r="AF180" s="11">
        <v>0</v>
      </c>
      <c r="AG180" s="11">
        <v>0</v>
      </c>
      <c r="AH180" s="11">
        <v>0</v>
      </c>
      <c r="AI180" s="11">
        <v>0</v>
      </c>
      <c r="AJ180" s="11">
        <v>0</v>
      </c>
      <c r="AK180" s="11">
        <v>0</v>
      </c>
      <c r="AL180" s="8">
        <f t="shared" si="4"/>
        <v>31.014849066212797</v>
      </c>
      <c r="AM180" s="7">
        <f t="shared" si="5"/>
        <v>31014.849066212795</v>
      </c>
    </row>
    <row r="181" spans="1:40" s="11" customFormat="1" x14ac:dyDescent="0.2">
      <c r="A181" s="10" t="s">
        <v>94</v>
      </c>
      <c r="B181" s="11">
        <v>0.53829651750660701</v>
      </c>
      <c r="C181" s="11">
        <v>0.55814116843858097</v>
      </c>
      <c r="D181" s="11">
        <v>0.57050717510014204</v>
      </c>
      <c r="E181" s="11">
        <v>0.57330746885508899</v>
      </c>
      <c r="F181" s="11">
        <v>0.58272366296090905</v>
      </c>
      <c r="G181" s="11">
        <v>0.58703807433854005</v>
      </c>
      <c r="H181" s="11">
        <v>0.59624632568312896</v>
      </c>
      <c r="I181" s="11">
        <v>0</v>
      </c>
      <c r="J181" s="11">
        <v>0</v>
      </c>
      <c r="K181" s="11">
        <v>0.60845121050761997</v>
      </c>
      <c r="L181" s="11">
        <v>0.61247674087097104</v>
      </c>
      <c r="M181" s="11">
        <v>0.61850780417116502</v>
      </c>
      <c r="N181" s="11">
        <v>0.12970771473151901</v>
      </c>
      <c r="O181" s="11">
        <v>0.13286428548877099</v>
      </c>
      <c r="P181" s="11">
        <v>0.135601689054375</v>
      </c>
      <c r="Q181" s="11">
        <v>0.14444937644685299</v>
      </c>
      <c r="R181" s="11">
        <v>0.168038036851994</v>
      </c>
      <c r="S181" s="11">
        <v>0.292500484629653</v>
      </c>
      <c r="T181" s="11">
        <v>0.52876495266758095</v>
      </c>
      <c r="U181" s="11">
        <v>0.73314280928021702</v>
      </c>
      <c r="V181" s="11">
        <v>0.77490591615758497</v>
      </c>
      <c r="W181" s="11">
        <v>0.80908656442853699</v>
      </c>
      <c r="X181" s="11">
        <v>0</v>
      </c>
      <c r="Y181" s="11">
        <v>0</v>
      </c>
      <c r="Z181" s="11">
        <v>0</v>
      </c>
      <c r="AA181" s="11">
        <v>0</v>
      </c>
      <c r="AB181" s="11">
        <v>0</v>
      </c>
      <c r="AC181" s="11">
        <v>0</v>
      </c>
      <c r="AD181" s="11">
        <v>0</v>
      </c>
      <c r="AE181" s="11">
        <v>0</v>
      </c>
      <c r="AF181" s="11">
        <v>0</v>
      </c>
      <c r="AG181" s="11">
        <v>0</v>
      </c>
      <c r="AH181" s="11">
        <v>0</v>
      </c>
      <c r="AI181" s="11">
        <v>0</v>
      </c>
      <c r="AJ181" s="11">
        <v>0</v>
      </c>
      <c r="AK181" s="11">
        <v>0</v>
      </c>
      <c r="AL181" s="8">
        <f t="shared" si="4"/>
        <v>1.5839924805861219</v>
      </c>
      <c r="AM181" s="7">
        <f t="shared" si="5"/>
        <v>1583.9924805861219</v>
      </c>
    </row>
    <row r="182" spans="1:40" s="11" customFormat="1" x14ac:dyDescent="0.2">
      <c r="A182" s="10" t="s">
        <v>95</v>
      </c>
      <c r="B182" s="11">
        <v>0.61418100364368899</v>
      </c>
      <c r="C182" s="11">
        <v>0.68316423020440498</v>
      </c>
      <c r="D182" s="11">
        <v>1.0451922630628501</v>
      </c>
      <c r="E182" s="11">
        <v>1.11706716121975</v>
      </c>
      <c r="F182" s="11">
        <v>1.3884562681456001</v>
      </c>
      <c r="G182" s="11">
        <v>2.4619285895131999</v>
      </c>
      <c r="H182" s="11">
        <v>2.5134206004998201</v>
      </c>
      <c r="I182" s="11">
        <v>2.95311866641108</v>
      </c>
      <c r="J182" s="11">
        <v>3.6839700235952502</v>
      </c>
      <c r="K182" s="11">
        <v>3.8017755565736899</v>
      </c>
      <c r="L182" s="11">
        <v>4.4144383233596001</v>
      </c>
      <c r="M182" s="11">
        <v>4.4634041741149897</v>
      </c>
      <c r="N182" s="11">
        <v>1.18936849772229</v>
      </c>
      <c r="O182" s="11">
        <v>1.1954554162053299</v>
      </c>
      <c r="P182" s="11">
        <v>1.3944082039200201</v>
      </c>
      <c r="Q182" s="11">
        <v>1.3709928248979</v>
      </c>
      <c r="R182" s="11">
        <v>1.3620249746852899</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8">
        <f t="shared" si="4"/>
        <v>0</v>
      </c>
      <c r="AM182" s="7">
        <f t="shared" si="5"/>
        <v>0</v>
      </c>
    </row>
    <row r="183" spans="1:40" s="11" customFormat="1" x14ac:dyDescent="0.2">
      <c r="A183" s="10" t="s">
        <v>96</v>
      </c>
      <c r="B183" s="11">
        <v>0</v>
      </c>
      <c r="C183" s="11">
        <v>0</v>
      </c>
      <c r="D183" s="11">
        <v>0</v>
      </c>
      <c r="E183" s="11">
        <v>0</v>
      </c>
      <c r="F183" s="11">
        <v>0.789995491983572</v>
      </c>
      <c r="G183" s="11">
        <v>0.99887552070083896</v>
      </c>
      <c r="H183" s="11">
        <v>1.1445457610187999</v>
      </c>
      <c r="I183" s="11">
        <v>1.3397824114142101</v>
      </c>
      <c r="J183" s="11">
        <v>3.1308376249273899</v>
      </c>
      <c r="K183" s="11">
        <v>3.38103899016662</v>
      </c>
      <c r="L183" s="11">
        <v>0</v>
      </c>
      <c r="M183" s="11">
        <v>0</v>
      </c>
      <c r="N183" s="11">
        <v>0</v>
      </c>
      <c r="O183" s="11">
        <v>0</v>
      </c>
      <c r="P183" s="11">
        <v>0</v>
      </c>
      <c r="Q183" s="11">
        <v>6.3581851965300203E-3</v>
      </c>
      <c r="R183" s="11">
        <v>6.5414116988530603E-4</v>
      </c>
      <c r="S183" s="11">
        <v>6.3563781418155699E-3</v>
      </c>
      <c r="T183" s="11">
        <v>6.3581851965300203E-3</v>
      </c>
      <c r="U183" s="11">
        <v>6.36003016148324E-3</v>
      </c>
      <c r="V183" s="11">
        <v>6.36184985294395E-3</v>
      </c>
      <c r="W183" s="11">
        <v>7.4449056453723102E-3</v>
      </c>
      <c r="X183" s="11">
        <v>0</v>
      </c>
      <c r="Y183" s="11">
        <v>0</v>
      </c>
      <c r="Z183" s="11">
        <v>0</v>
      </c>
      <c r="AA183" s="11">
        <v>0</v>
      </c>
      <c r="AB183" s="11">
        <v>0</v>
      </c>
      <c r="AC183" s="11">
        <v>0</v>
      </c>
      <c r="AD183" s="11">
        <v>0</v>
      </c>
      <c r="AE183" s="11">
        <v>0</v>
      </c>
      <c r="AF183" s="11">
        <v>0</v>
      </c>
      <c r="AG183" s="11">
        <v>0</v>
      </c>
      <c r="AH183" s="11">
        <v>0</v>
      </c>
      <c r="AI183" s="11">
        <v>0</v>
      </c>
      <c r="AJ183" s="11">
        <v>0</v>
      </c>
      <c r="AK183" s="11">
        <v>0</v>
      </c>
      <c r="AL183" s="8">
        <f t="shared" si="4"/>
        <v>1.380675549831626E-2</v>
      </c>
      <c r="AM183" s="7">
        <f t="shared" si="5"/>
        <v>13.80675549831626</v>
      </c>
    </row>
    <row r="184" spans="1:40" s="11" customFormat="1" x14ac:dyDescent="0.2">
      <c r="A184" s="10" t="s">
        <v>97</v>
      </c>
      <c r="B184" s="11">
        <v>0</v>
      </c>
      <c r="C184" s="11">
        <v>0</v>
      </c>
      <c r="D184" s="11">
        <v>0</v>
      </c>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4.35545488918214E-2</v>
      </c>
      <c r="V184" s="11">
        <v>4.45858716639232E-2</v>
      </c>
      <c r="W184" s="11">
        <v>4.5603746273965601E-2</v>
      </c>
      <c r="X184" s="11">
        <v>4.63958243005878E-2</v>
      </c>
      <c r="Y184" s="11">
        <v>4.7251342671738E-2</v>
      </c>
      <c r="Z184" s="11">
        <v>4.3029528533110102E-2</v>
      </c>
      <c r="AA184" s="11">
        <v>4.3765818730985097E-2</v>
      </c>
      <c r="AB184" s="11">
        <v>4.4545511049438997E-2</v>
      </c>
      <c r="AC184" s="11">
        <v>4.5319660958801203E-2</v>
      </c>
      <c r="AD184" s="11">
        <v>0.25272510618487398</v>
      </c>
      <c r="AE184" s="11">
        <v>0.46153719374678898</v>
      </c>
      <c r="AF184" s="11">
        <v>0.79920058934577198</v>
      </c>
      <c r="AG184" s="11">
        <v>1.1353392845274499</v>
      </c>
      <c r="AH184" s="11">
        <v>1.47237800696487</v>
      </c>
      <c r="AI184" s="11">
        <v>1.8095892284713</v>
      </c>
      <c r="AJ184" s="11">
        <v>0</v>
      </c>
      <c r="AK184" s="11">
        <v>0</v>
      </c>
      <c r="AL184" s="8">
        <f t="shared" si="4"/>
        <v>6.2912667134236049</v>
      </c>
      <c r="AM184" s="7">
        <f t="shared" si="5"/>
        <v>6291.2667134236053</v>
      </c>
    </row>
    <row r="185" spans="1:40" s="11" customFormat="1" x14ac:dyDescent="0.2">
      <c r="A185" s="10" t="s">
        <v>98</v>
      </c>
      <c r="B185" s="11">
        <v>0</v>
      </c>
      <c r="C185" s="11">
        <v>0</v>
      </c>
      <c r="D185" s="11">
        <v>0</v>
      </c>
      <c r="E185" s="11">
        <v>0</v>
      </c>
      <c r="F185" s="11">
        <v>0</v>
      </c>
      <c r="G185" s="11">
        <v>0</v>
      </c>
      <c r="H185" s="11">
        <v>0</v>
      </c>
      <c r="I185" s="11">
        <v>0</v>
      </c>
      <c r="J185" s="11">
        <v>0</v>
      </c>
      <c r="K185" s="11">
        <v>9.5633933370294795</v>
      </c>
      <c r="L185" s="11">
        <v>12.712858426083301</v>
      </c>
      <c r="M185" s="11">
        <v>19.177443140655502</v>
      </c>
      <c r="N185" s="11">
        <v>3.1105693109544301</v>
      </c>
      <c r="O185" s="11">
        <v>3.70340831685394</v>
      </c>
      <c r="P185" s="11">
        <v>4.0530467216106496</v>
      </c>
      <c r="Q185" s="11">
        <v>9.4170486317392804E-2</v>
      </c>
      <c r="R185" s="11">
        <v>9.6436551884434799E-2</v>
      </c>
      <c r="S185" s="11">
        <v>0.34453837824593098</v>
      </c>
      <c r="T185" s="11">
        <v>0.48754311554254998</v>
      </c>
      <c r="U185" s="11">
        <v>0.51287208336842505</v>
      </c>
      <c r="V185" s="11">
        <v>0.53852648532060299</v>
      </c>
      <c r="W185" s="11">
        <v>0.54498545814985</v>
      </c>
      <c r="X185" s="11">
        <v>0</v>
      </c>
      <c r="Y185" s="11">
        <v>0</v>
      </c>
      <c r="Z185" s="11">
        <v>0</v>
      </c>
      <c r="AA185" s="11">
        <v>0</v>
      </c>
      <c r="AB185" s="11">
        <v>0</v>
      </c>
      <c r="AC185" s="11">
        <v>0</v>
      </c>
      <c r="AD185" s="11">
        <v>0</v>
      </c>
      <c r="AE185" s="11">
        <v>0</v>
      </c>
      <c r="AF185" s="11">
        <v>0</v>
      </c>
      <c r="AG185" s="11">
        <v>0</v>
      </c>
      <c r="AH185" s="11">
        <v>0</v>
      </c>
      <c r="AI185" s="11">
        <v>0</v>
      </c>
      <c r="AJ185" s="11">
        <v>0</v>
      </c>
      <c r="AK185" s="11">
        <v>0</v>
      </c>
      <c r="AL185" s="8">
        <f t="shared" si="4"/>
        <v>1.083511943470453</v>
      </c>
      <c r="AM185" s="7">
        <f t="shared" si="5"/>
        <v>1083.5119434704529</v>
      </c>
    </row>
    <row r="186" spans="1:40" s="11" customFormat="1" x14ac:dyDescent="0.2">
      <c r="A186" s="10" t="s">
        <v>99</v>
      </c>
      <c r="B186" s="11">
        <v>0</v>
      </c>
      <c r="C186" s="11">
        <v>0</v>
      </c>
      <c r="D186" s="11">
        <v>0</v>
      </c>
      <c r="E186" s="11">
        <v>0</v>
      </c>
      <c r="F186" s="11">
        <v>0</v>
      </c>
      <c r="G186" s="11">
        <v>0</v>
      </c>
      <c r="H186" s="11">
        <v>0</v>
      </c>
      <c r="I186" s="11">
        <v>0</v>
      </c>
      <c r="J186" s="11">
        <v>0</v>
      </c>
      <c r="K186" s="11">
        <v>2.5607932506075001E-2</v>
      </c>
      <c r="L186" s="11">
        <v>5.2258062937184699E-2</v>
      </c>
      <c r="M186" s="11">
        <v>0.13897179804236001</v>
      </c>
      <c r="N186" s="11">
        <v>8.5088223004184796E-2</v>
      </c>
      <c r="O186" s="11">
        <v>8.5808353263013198E-2</v>
      </c>
      <c r="P186" s="11">
        <v>9.7370919220895802E-2</v>
      </c>
      <c r="Q186" s="11">
        <v>0.10457560845717601</v>
      </c>
      <c r="R186" s="11">
        <v>0.124555498458706</v>
      </c>
      <c r="S186" s="11">
        <v>0.18493138262564399</v>
      </c>
      <c r="T186" s="11">
        <v>0.19525176906341499</v>
      </c>
      <c r="U186" s="11">
        <v>0.29251667861997899</v>
      </c>
      <c r="V186" s="11">
        <v>0.61362262455471905</v>
      </c>
      <c r="W186" s="11">
        <v>1.0045328115409999</v>
      </c>
      <c r="X186" s="11">
        <v>0</v>
      </c>
      <c r="Y186" s="11">
        <v>0</v>
      </c>
      <c r="Z186" s="11">
        <v>0</v>
      </c>
      <c r="AA186" s="11">
        <v>0</v>
      </c>
      <c r="AB186" s="11">
        <v>0</v>
      </c>
      <c r="AC186" s="11">
        <v>0</v>
      </c>
      <c r="AD186" s="11">
        <v>0</v>
      </c>
      <c r="AE186" s="11">
        <v>0</v>
      </c>
      <c r="AF186" s="11">
        <v>0</v>
      </c>
      <c r="AG186" s="11">
        <v>0</v>
      </c>
      <c r="AH186" s="11">
        <v>0</v>
      </c>
      <c r="AI186" s="11">
        <v>0</v>
      </c>
      <c r="AJ186" s="11">
        <v>0</v>
      </c>
      <c r="AK186" s="11">
        <v>0</v>
      </c>
      <c r="AL186" s="8">
        <f t="shared" si="4"/>
        <v>1.6181554360957189</v>
      </c>
      <c r="AM186" s="7">
        <f t="shared" si="5"/>
        <v>1618.1554360957189</v>
      </c>
    </row>
    <row r="187" spans="1:40" s="11" customFormat="1" x14ac:dyDescent="0.2">
      <c r="A187" s="10" t="s">
        <v>100</v>
      </c>
      <c r="B187" s="11">
        <v>0</v>
      </c>
      <c r="C187" s="11">
        <v>0</v>
      </c>
      <c r="D187" s="11">
        <v>0</v>
      </c>
      <c r="E187" s="11">
        <v>0</v>
      </c>
      <c r="F187" s="11">
        <v>0</v>
      </c>
      <c r="G187" s="11">
        <v>0</v>
      </c>
      <c r="H187" s="11">
        <v>0</v>
      </c>
      <c r="I187" s="11">
        <v>0</v>
      </c>
      <c r="J187" s="11">
        <v>0</v>
      </c>
      <c r="K187" s="11">
        <v>0.72418992513539204</v>
      </c>
      <c r="L187" s="11">
        <v>0.73998203484178704</v>
      </c>
      <c r="M187" s="11">
        <v>0.74337581289667098</v>
      </c>
      <c r="N187" s="11">
        <v>0.37677766862245199</v>
      </c>
      <c r="O187" s="11">
        <v>0.46717140426826698</v>
      </c>
      <c r="P187" s="11">
        <v>0.57803430577548398</v>
      </c>
      <c r="Q187" s="11">
        <v>0.67144440747885303</v>
      </c>
      <c r="R187" s="11">
        <v>0.87001309497275003</v>
      </c>
      <c r="S187" s="11">
        <v>1.0931705781541301</v>
      </c>
      <c r="T187" s="11">
        <v>1.2664764827806601</v>
      </c>
      <c r="U187" s="11">
        <v>1.5040614023450001</v>
      </c>
      <c r="V187" s="11">
        <v>1.7031725600821299</v>
      </c>
      <c r="W187" s="11">
        <v>1.7711431866057299</v>
      </c>
      <c r="X187" s="11">
        <v>0</v>
      </c>
      <c r="Y187" s="11">
        <v>0</v>
      </c>
      <c r="Z187" s="11">
        <v>0</v>
      </c>
      <c r="AA187" s="11">
        <v>0</v>
      </c>
      <c r="AB187" s="11">
        <v>0</v>
      </c>
      <c r="AC187" s="11">
        <v>0</v>
      </c>
      <c r="AD187" s="11">
        <v>0</v>
      </c>
      <c r="AE187" s="11">
        <v>0</v>
      </c>
      <c r="AF187" s="11">
        <v>0</v>
      </c>
      <c r="AG187" s="11">
        <v>0</v>
      </c>
      <c r="AH187" s="11">
        <v>0</v>
      </c>
      <c r="AI187" s="11">
        <v>0</v>
      </c>
      <c r="AJ187" s="11">
        <v>0</v>
      </c>
      <c r="AK187" s="11">
        <v>0</v>
      </c>
      <c r="AL187" s="8">
        <f t="shared" si="4"/>
        <v>3.4743157466878598</v>
      </c>
      <c r="AM187" s="7">
        <f t="shared" si="5"/>
        <v>3474.3157466878597</v>
      </c>
    </row>
    <row r="188" spans="1:40" s="11" customFormat="1" x14ac:dyDescent="0.2">
      <c r="A188" s="10" t="s">
        <v>101</v>
      </c>
      <c r="B188" s="11">
        <v>0</v>
      </c>
      <c r="C188" s="11">
        <v>0</v>
      </c>
      <c r="D188" s="11">
        <v>0</v>
      </c>
      <c r="E188" s="11">
        <v>0.15018492198839301</v>
      </c>
      <c r="F188" s="11">
        <v>0.270351499904052</v>
      </c>
      <c r="G188" s="11">
        <v>0.33008729521990898</v>
      </c>
      <c r="H188" s="11">
        <v>0.340923147541981</v>
      </c>
      <c r="I188" s="11">
        <v>0</v>
      </c>
      <c r="J188" s="11">
        <v>0</v>
      </c>
      <c r="K188" s="11">
        <v>0.74024783556168605</v>
      </c>
      <c r="L188" s="11">
        <v>0.97589462251913695</v>
      </c>
      <c r="M188" s="11">
        <v>1.34704402545054</v>
      </c>
      <c r="N188" s="11">
        <v>0.39209930012552802</v>
      </c>
      <c r="O188" s="11">
        <v>0.59754395085700296</v>
      </c>
      <c r="P188" s="11">
        <v>0.71815393489789903</v>
      </c>
      <c r="Q188" s="11">
        <v>0.845680326082761</v>
      </c>
      <c r="R188" s="11">
        <v>1.0928800277658599</v>
      </c>
      <c r="S188" s="11">
        <v>1.7560138537966801</v>
      </c>
      <c r="T188" s="11">
        <v>2.4027440079712301</v>
      </c>
      <c r="U188" s="11">
        <v>3.2244328899987198</v>
      </c>
      <c r="V188" s="11">
        <v>4.1154783453399597</v>
      </c>
      <c r="W188" s="11">
        <v>4.5195046141685999</v>
      </c>
      <c r="X188" s="11">
        <v>5.57378446476514</v>
      </c>
      <c r="Y188" s="11">
        <v>6.5488206199682804</v>
      </c>
      <c r="Z188" s="11">
        <v>0</v>
      </c>
      <c r="AA188" s="11">
        <v>0</v>
      </c>
      <c r="AB188" s="11">
        <v>0</v>
      </c>
      <c r="AC188" s="11">
        <v>0</v>
      </c>
      <c r="AD188" s="11">
        <v>0</v>
      </c>
      <c r="AE188" s="11">
        <v>0</v>
      </c>
      <c r="AF188" s="11">
        <v>0</v>
      </c>
      <c r="AG188" s="11">
        <v>0</v>
      </c>
      <c r="AH188" s="11">
        <v>0</v>
      </c>
      <c r="AI188" s="11">
        <v>0</v>
      </c>
      <c r="AJ188" s="11">
        <v>0</v>
      </c>
      <c r="AK188" s="11">
        <v>0</v>
      </c>
      <c r="AL188" s="8">
        <f t="shared" si="4"/>
        <v>20.757588044241977</v>
      </c>
      <c r="AM188" s="7">
        <f t="shared" si="5"/>
        <v>20757.588044241977</v>
      </c>
    </row>
    <row r="189" spans="1:40" s="11" customFormat="1" x14ac:dyDescent="0.2">
      <c r="A189" s="10" t="s">
        <v>102</v>
      </c>
      <c r="B189" s="11">
        <v>0.65699372338392104</v>
      </c>
      <c r="C189" s="11">
        <v>2.5151565908161699</v>
      </c>
      <c r="D189" s="11">
        <v>2.56865885142104</v>
      </c>
      <c r="E189" s="11">
        <v>2.80809190721603</v>
      </c>
      <c r="F189" s="11">
        <v>2.9134414706960898</v>
      </c>
      <c r="G189" s="11">
        <v>3.3537731126993</v>
      </c>
      <c r="H189" s="11">
        <v>3.6505974587024199</v>
      </c>
      <c r="I189" s="11">
        <v>4.3568820121911003</v>
      </c>
      <c r="J189" s="11">
        <v>4.5078141822935001</v>
      </c>
      <c r="K189" s="11">
        <v>4.6839812268467398</v>
      </c>
      <c r="L189" s="11">
        <v>4.8899375105341996</v>
      </c>
      <c r="M189" s="11">
        <v>5.1444321878628703</v>
      </c>
      <c r="N189" s="11">
        <v>1.5403424738722999</v>
      </c>
      <c r="O189" s="11">
        <v>1.6327675348867301</v>
      </c>
      <c r="P189" s="11">
        <v>1.66012355054261</v>
      </c>
      <c r="Q189" s="11">
        <v>1.7407822022453101</v>
      </c>
      <c r="R189" s="11">
        <v>1.95404968129288</v>
      </c>
      <c r="S189" s="11">
        <v>2.1484321433079199</v>
      </c>
      <c r="T189" s="11">
        <v>2.3680260387719301</v>
      </c>
      <c r="U189" s="11">
        <v>2.4416276300264799</v>
      </c>
      <c r="V189" s="11">
        <v>2.49138174767584</v>
      </c>
      <c r="W189" s="11">
        <v>2.6869284751531799</v>
      </c>
      <c r="X189" s="11">
        <v>0</v>
      </c>
      <c r="Y189" s="11">
        <v>0</v>
      </c>
      <c r="Z189" s="11">
        <v>0</v>
      </c>
      <c r="AA189" s="11">
        <v>0</v>
      </c>
      <c r="AB189" s="11">
        <v>0</v>
      </c>
      <c r="AC189" s="11">
        <v>0</v>
      </c>
      <c r="AD189" s="11">
        <v>0</v>
      </c>
      <c r="AE189" s="11">
        <v>0</v>
      </c>
      <c r="AF189" s="11">
        <v>0</v>
      </c>
      <c r="AG189" s="11">
        <v>0</v>
      </c>
      <c r="AH189" s="11">
        <v>0</v>
      </c>
      <c r="AI189" s="11">
        <v>0</v>
      </c>
      <c r="AJ189" s="11">
        <v>0</v>
      </c>
      <c r="AK189" s="11">
        <v>0</v>
      </c>
      <c r="AL189" s="8">
        <f t="shared" si="4"/>
        <v>5.1783102228290199</v>
      </c>
      <c r="AM189" s="7">
        <f t="shared" si="5"/>
        <v>5178.3102228290199</v>
      </c>
    </row>
    <row r="190" spans="1:40" s="11" customFormat="1" x14ac:dyDescent="0.2">
      <c r="A190" s="10" t="s">
        <v>103</v>
      </c>
      <c r="B190" s="11">
        <v>15.4446913426581</v>
      </c>
      <c r="C190" s="11">
        <v>17.035610311457599</v>
      </c>
      <c r="D190" s="11">
        <v>18.920685305251201</v>
      </c>
      <c r="E190" s="11">
        <v>20.639827824267101</v>
      </c>
      <c r="F190" s="11">
        <v>20.2752224709064</v>
      </c>
      <c r="G190" s="11">
        <v>21.763325520258199</v>
      </c>
      <c r="H190" s="11">
        <v>22.7534136748192</v>
      </c>
      <c r="I190" s="11">
        <v>24.068045703268901</v>
      </c>
      <c r="J190" s="11">
        <v>25.2877919372863</v>
      </c>
      <c r="K190" s="11">
        <v>26.695225112761999</v>
      </c>
      <c r="L190" s="11">
        <v>27.967416661968699</v>
      </c>
      <c r="M190" s="11">
        <v>28.5758378114934</v>
      </c>
      <c r="N190" s="11">
        <v>5.8769914330983699</v>
      </c>
      <c r="O190" s="11">
        <v>6.08048630338482</v>
      </c>
      <c r="P190" s="11">
        <v>6.3123924587333997</v>
      </c>
      <c r="Q190" s="11">
        <v>6.6537772358574498</v>
      </c>
      <c r="R190" s="11">
        <v>6.8667969462211902</v>
      </c>
      <c r="S190" s="11">
        <v>7.1456128392781002</v>
      </c>
      <c r="T190" s="11">
        <v>7.2119084451383904</v>
      </c>
      <c r="U190" s="11">
        <v>7.4288824714137096</v>
      </c>
      <c r="V190" s="11">
        <v>7.5289157445642001</v>
      </c>
      <c r="W190" s="11">
        <v>7.6788573518892802</v>
      </c>
      <c r="X190" s="11">
        <v>0</v>
      </c>
      <c r="Y190" s="11">
        <v>0</v>
      </c>
      <c r="Z190" s="11">
        <v>0</v>
      </c>
      <c r="AA190" s="11">
        <v>0</v>
      </c>
      <c r="AB190" s="11">
        <v>0</v>
      </c>
      <c r="AC190" s="11">
        <v>0</v>
      </c>
      <c r="AD190" s="11">
        <v>0</v>
      </c>
      <c r="AE190" s="11">
        <v>0</v>
      </c>
      <c r="AF190" s="11">
        <v>0</v>
      </c>
      <c r="AG190" s="11">
        <v>0</v>
      </c>
      <c r="AH190" s="11">
        <v>0</v>
      </c>
      <c r="AI190" s="11">
        <v>0</v>
      </c>
      <c r="AJ190" s="11">
        <v>0</v>
      </c>
      <c r="AK190" s="11">
        <v>0</v>
      </c>
      <c r="AL190" s="8">
        <f t="shared" si="4"/>
        <v>15.207773096453479</v>
      </c>
      <c r="AM190" s="7">
        <f t="shared" si="5"/>
        <v>15207.773096453479</v>
      </c>
      <c r="AN190" s="11">
        <f>AM190+AM200</f>
        <v>15213.443394093023</v>
      </c>
    </row>
    <row r="191" spans="1:40" s="11" customFormat="1" x14ac:dyDescent="0.2">
      <c r="A191" s="10" t="s">
        <v>104</v>
      </c>
      <c r="B191" s="11">
        <v>0</v>
      </c>
      <c r="C191" s="11">
        <v>0</v>
      </c>
      <c r="D191" s="11">
        <v>0</v>
      </c>
      <c r="E191" s="11">
        <v>0</v>
      </c>
      <c r="F191" s="11">
        <v>0</v>
      </c>
      <c r="G191" s="11">
        <v>0</v>
      </c>
      <c r="H191" s="11">
        <v>0.65778838986839705</v>
      </c>
      <c r="I191" s="11">
        <v>1.470662428047</v>
      </c>
      <c r="J191" s="11">
        <v>1.8010757402861799</v>
      </c>
      <c r="K191" s="11">
        <v>2.5573001077975199</v>
      </c>
      <c r="L191" s="11">
        <v>3.4222974376030701</v>
      </c>
      <c r="M191" s="11">
        <v>4.4127416701662296</v>
      </c>
      <c r="N191" s="11">
        <v>1.16462720178099</v>
      </c>
      <c r="O191" s="11">
        <v>1.2808972027329899</v>
      </c>
      <c r="P191" s="11">
        <v>1.48819285878239</v>
      </c>
      <c r="Q191" s="11">
        <v>1.5675951146254401</v>
      </c>
      <c r="R191" s="11">
        <v>1.5969228354811</v>
      </c>
      <c r="S191" s="11">
        <v>1.79432581472485</v>
      </c>
      <c r="T191" s="11">
        <v>2.02793266761303</v>
      </c>
      <c r="U191" s="11">
        <v>2.1706510309660199</v>
      </c>
      <c r="V191" s="11">
        <v>2.3000035709889199</v>
      </c>
      <c r="W191" s="11">
        <v>2.3406496141764599</v>
      </c>
      <c r="X191" s="11">
        <v>2.3774911705878701</v>
      </c>
      <c r="Y191" s="11">
        <v>2.4168025118623899</v>
      </c>
      <c r="Z191" s="11">
        <v>2.2067435272657701</v>
      </c>
      <c r="AA191" s="11">
        <v>2.2410096245098101</v>
      </c>
      <c r="AB191" s="11">
        <v>2.2775360264801101</v>
      </c>
      <c r="AC191" s="11">
        <v>2.3223907089508402</v>
      </c>
      <c r="AD191" s="11">
        <v>2.3580272951408698</v>
      </c>
      <c r="AE191" s="11">
        <v>2.3942131500701</v>
      </c>
      <c r="AF191" s="11">
        <v>2.4374060024736899</v>
      </c>
      <c r="AG191" s="11">
        <v>2.4650475621896701</v>
      </c>
      <c r="AH191" s="11">
        <v>2.4909892061462502</v>
      </c>
      <c r="AI191" s="11">
        <v>2.51015930459105</v>
      </c>
      <c r="AJ191" s="11">
        <v>0</v>
      </c>
      <c r="AK191" s="11">
        <v>0</v>
      </c>
      <c r="AL191" s="8">
        <f t="shared" si="4"/>
        <v>33.138469275433806</v>
      </c>
      <c r="AM191" s="7">
        <f t="shared" si="5"/>
        <v>33138.469275433803</v>
      </c>
      <c r="AN191" s="11">
        <f>AM191+AM201</f>
        <v>42246.704691041406</v>
      </c>
    </row>
    <row r="192" spans="1:40" s="11" customFormat="1" x14ac:dyDescent="0.2">
      <c r="A192" s="10" t="s">
        <v>105</v>
      </c>
      <c r="B192" s="11">
        <v>0</v>
      </c>
      <c r="C192" s="11">
        <v>0</v>
      </c>
      <c r="D192" s="11">
        <v>0</v>
      </c>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3.0208051394528001E-3</v>
      </c>
      <c r="AB192" s="11">
        <v>6.2658687976593803E-3</v>
      </c>
      <c r="AC192" s="11">
        <v>9.4806768803273895E-3</v>
      </c>
      <c r="AD192" s="11">
        <v>1.26799594611425E-2</v>
      </c>
      <c r="AE192" s="11">
        <v>0.51733191261824796</v>
      </c>
      <c r="AF192" s="11">
        <v>1.00577841564649</v>
      </c>
      <c r="AG192" s="11">
        <v>1.49160901206145</v>
      </c>
      <c r="AH192" s="11">
        <v>1.9787995651466199</v>
      </c>
      <c r="AI192" s="11">
        <v>2.4661568686628899</v>
      </c>
      <c r="AJ192" s="11">
        <v>2.9565522255766701</v>
      </c>
      <c r="AK192" s="11">
        <v>3.4712850921615499</v>
      </c>
      <c r="AL192" s="8">
        <f t="shared" si="4"/>
        <v>7.49112308441428</v>
      </c>
      <c r="AM192" s="7">
        <f t="shared" si="5"/>
        <v>7491.1230844142801</v>
      </c>
    </row>
    <row r="193" spans="1:40" s="11" customFormat="1" x14ac:dyDescent="0.2">
      <c r="A193" s="10" t="s">
        <v>106</v>
      </c>
      <c r="B193" s="11">
        <v>0</v>
      </c>
      <c r="C193" s="11">
        <v>0</v>
      </c>
      <c r="D193" s="11">
        <v>0</v>
      </c>
      <c r="E193" s="11">
        <v>0</v>
      </c>
      <c r="F193" s="11">
        <v>0</v>
      </c>
      <c r="G193" s="11">
        <v>0</v>
      </c>
      <c r="H193" s="11">
        <v>0</v>
      </c>
      <c r="I193" s="11">
        <v>0</v>
      </c>
      <c r="J193" s="11">
        <v>0</v>
      </c>
      <c r="K193" s="11">
        <v>0</v>
      </c>
      <c r="L193" s="11">
        <v>0</v>
      </c>
      <c r="M193" s="11">
        <v>0</v>
      </c>
      <c r="N193" s="11">
        <v>0</v>
      </c>
      <c r="O193" s="11">
        <v>0</v>
      </c>
      <c r="P193" s="11">
        <v>0</v>
      </c>
      <c r="Q193" s="11">
        <v>0.28775992300284098</v>
      </c>
      <c r="R193" s="11">
        <v>3.8351577127676202E-3</v>
      </c>
      <c r="S193" s="11">
        <v>4.9212544615113204E-3</v>
      </c>
      <c r="T193" s="11">
        <v>0.28775992300284098</v>
      </c>
      <c r="U193" s="11">
        <v>1.0039589532551001</v>
      </c>
      <c r="V193" s="11">
        <v>1.8648261904891199</v>
      </c>
      <c r="W193" s="11">
        <v>2.4500346289218098</v>
      </c>
      <c r="X193" s="11">
        <v>0</v>
      </c>
      <c r="Y193" s="11">
        <v>0</v>
      </c>
      <c r="Z193" s="11">
        <v>0</v>
      </c>
      <c r="AA193" s="11">
        <v>0</v>
      </c>
      <c r="AB193" s="11">
        <v>0</v>
      </c>
      <c r="AC193" s="11">
        <v>0</v>
      </c>
      <c r="AD193" s="11">
        <v>0</v>
      </c>
      <c r="AE193" s="11">
        <v>0</v>
      </c>
      <c r="AF193" s="11">
        <v>0</v>
      </c>
      <c r="AG193" s="11">
        <v>0</v>
      </c>
      <c r="AH193" s="11">
        <v>0</v>
      </c>
      <c r="AI193" s="11">
        <v>0</v>
      </c>
      <c r="AJ193" s="11">
        <v>0</v>
      </c>
      <c r="AK193" s="11">
        <v>0</v>
      </c>
      <c r="AL193" s="8">
        <f t="shared" si="4"/>
        <v>4.3148608194109297</v>
      </c>
      <c r="AM193" s="7">
        <f t="shared" si="5"/>
        <v>4314.8608194109293</v>
      </c>
    </row>
    <row r="194" spans="1:40" s="11" customFormat="1" x14ac:dyDescent="0.2">
      <c r="A194" s="10" t="s">
        <v>107</v>
      </c>
      <c r="B194" s="11">
        <v>0</v>
      </c>
      <c r="C194" s="11">
        <v>0</v>
      </c>
      <c r="D194" s="11">
        <v>0</v>
      </c>
      <c r="E194" s="11">
        <v>0</v>
      </c>
      <c r="F194" s="11">
        <v>0</v>
      </c>
      <c r="G194" s="11">
        <v>0</v>
      </c>
      <c r="H194" s="11">
        <v>0</v>
      </c>
      <c r="I194" s="11">
        <v>0</v>
      </c>
      <c r="J194" s="11">
        <v>0</v>
      </c>
      <c r="K194" s="11">
        <v>0</v>
      </c>
      <c r="L194" s="11">
        <v>0</v>
      </c>
      <c r="M194" s="11">
        <v>0</v>
      </c>
      <c r="N194" s="11">
        <v>0</v>
      </c>
      <c r="O194" s="11">
        <v>0</v>
      </c>
      <c r="P194" s="11">
        <v>0</v>
      </c>
      <c r="Q194" s="11">
        <v>0</v>
      </c>
      <c r="R194" s="11">
        <v>0</v>
      </c>
      <c r="S194" s="11">
        <v>0</v>
      </c>
      <c r="T194" s="11">
        <v>0</v>
      </c>
      <c r="U194" s="11">
        <v>0</v>
      </c>
      <c r="V194" s="11">
        <v>0</v>
      </c>
      <c r="W194" s="11">
        <v>0</v>
      </c>
      <c r="X194" s="11">
        <v>0</v>
      </c>
      <c r="Y194" s="11">
        <v>0</v>
      </c>
      <c r="Z194" s="11">
        <v>0</v>
      </c>
      <c r="AA194" s="11">
        <v>0</v>
      </c>
      <c r="AB194" s="11">
        <v>0</v>
      </c>
      <c r="AC194" s="11">
        <v>6.95165498970536E-3</v>
      </c>
      <c r="AD194" s="11">
        <v>0.17973488788616801</v>
      </c>
      <c r="AE194" s="11">
        <v>0.52732687279719703</v>
      </c>
      <c r="AF194" s="11">
        <v>0.86510692120557098</v>
      </c>
      <c r="AG194" s="11">
        <v>1.20136247603574</v>
      </c>
      <c r="AH194" s="11">
        <v>1.5385182653275</v>
      </c>
      <c r="AI194" s="11">
        <v>1.8758467612615199</v>
      </c>
      <c r="AJ194" s="11">
        <v>0</v>
      </c>
      <c r="AK194" s="11">
        <v>0</v>
      </c>
      <c r="AL194" s="8">
        <f t="shared" si="4"/>
        <v>6.1948478395034012</v>
      </c>
      <c r="AM194" s="7">
        <f t="shared" si="5"/>
        <v>6194.8478395034008</v>
      </c>
    </row>
    <row r="195" spans="1:40" s="11" customFormat="1" x14ac:dyDescent="0.2">
      <c r="A195" s="10" t="s">
        <v>108</v>
      </c>
      <c r="B195" s="11">
        <v>0</v>
      </c>
      <c r="C195" s="11">
        <v>0</v>
      </c>
      <c r="D195" s="11">
        <v>0</v>
      </c>
      <c r="E195" s="11">
        <v>0</v>
      </c>
      <c r="F195" s="11">
        <v>0</v>
      </c>
      <c r="G195" s="11">
        <v>0</v>
      </c>
      <c r="H195" s="11">
        <v>0</v>
      </c>
      <c r="I195" s="11">
        <v>0</v>
      </c>
      <c r="J195" s="11">
        <v>0</v>
      </c>
      <c r="K195" s="11">
        <v>0</v>
      </c>
      <c r="L195" s="11">
        <v>0</v>
      </c>
      <c r="M195" s="11">
        <v>0</v>
      </c>
      <c r="N195" s="11">
        <v>0</v>
      </c>
      <c r="O195" s="11">
        <v>1.01695984630846E-2</v>
      </c>
      <c r="P195" s="11">
        <v>2.0401925734578701E-2</v>
      </c>
      <c r="Q195" s="11">
        <v>5.5196536799915999E-2</v>
      </c>
      <c r="R195" s="11">
        <v>6.48807136107378E-2</v>
      </c>
      <c r="S195" s="11">
        <v>7.8445755245531198E-2</v>
      </c>
      <c r="T195" s="11">
        <v>9.4825006589665806E-2</v>
      </c>
      <c r="U195" s="11">
        <v>0.11092831562420501</v>
      </c>
      <c r="V195" s="11">
        <v>0.13813902765327099</v>
      </c>
      <c r="W195" s="11">
        <v>0.143739951101437</v>
      </c>
      <c r="X195" s="11">
        <v>0.51067072297357297</v>
      </c>
      <c r="Y195" s="11">
        <v>1.0009346694366199</v>
      </c>
      <c r="Z195" s="11">
        <v>1.2569057595420501</v>
      </c>
      <c r="AA195" s="11">
        <v>0</v>
      </c>
      <c r="AB195" s="11">
        <v>0</v>
      </c>
      <c r="AC195" s="11">
        <v>0</v>
      </c>
      <c r="AD195" s="11">
        <v>0</v>
      </c>
      <c r="AE195" s="11">
        <v>0</v>
      </c>
      <c r="AF195" s="11">
        <v>0</v>
      </c>
      <c r="AG195" s="11">
        <v>0</v>
      </c>
      <c r="AH195" s="11">
        <v>0</v>
      </c>
      <c r="AI195" s="11">
        <v>0</v>
      </c>
      <c r="AJ195" s="11">
        <v>0</v>
      </c>
      <c r="AK195" s="11">
        <v>0</v>
      </c>
      <c r="AL195" s="8">
        <f t="shared" si="4"/>
        <v>3.0503901307069512</v>
      </c>
      <c r="AM195" s="7">
        <f t="shared" si="5"/>
        <v>3050.3901307069514</v>
      </c>
    </row>
    <row r="196" spans="1:40" s="11" customFormat="1" x14ac:dyDescent="0.2">
      <c r="A196" s="10" t="s">
        <v>109</v>
      </c>
      <c r="B196" s="11">
        <v>0</v>
      </c>
      <c r="C196" s="11">
        <v>0</v>
      </c>
      <c r="D196" s="11">
        <v>0</v>
      </c>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8">
        <f t="shared" si="4"/>
        <v>0</v>
      </c>
      <c r="AM196" s="7">
        <f t="shared" si="5"/>
        <v>0</v>
      </c>
    </row>
    <row r="197" spans="1:40" s="11" customFormat="1" x14ac:dyDescent="0.2">
      <c r="A197" s="10" t="s">
        <v>110</v>
      </c>
      <c r="B197" s="11">
        <v>0</v>
      </c>
      <c r="C197" s="11">
        <v>0</v>
      </c>
      <c r="D197" s="11">
        <v>0</v>
      </c>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1.59612097431906E-2</v>
      </c>
      <c r="X197" s="11">
        <v>4.6139089600249601E-2</v>
      </c>
      <c r="Y197" s="11">
        <v>7.9387964434861402E-2</v>
      </c>
      <c r="Z197" s="11">
        <v>0</v>
      </c>
      <c r="AA197" s="11">
        <v>0</v>
      </c>
      <c r="AB197" s="11">
        <v>0</v>
      </c>
      <c r="AC197" s="11">
        <v>0</v>
      </c>
      <c r="AD197" s="11">
        <v>0</v>
      </c>
      <c r="AE197" s="11">
        <v>0</v>
      </c>
      <c r="AF197" s="11">
        <v>0</v>
      </c>
      <c r="AG197" s="11">
        <v>0</v>
      </c>
      <c r="AH197" s="11">
        <v>0</v>
      </c>
      <c r="AI197" s="11">
        <v>0</v>
      </c>
      <c r="AJ197" s="11">
        <v>0</v>
      </c>
      <c r="AK197" s="11">
        <v>0</v>
      </c>
      <c r="AL197" s="8">
        <f t="shared" si="4"/>
        <v>0.14148826377830159</v>
      </c>
      <c r="AM197" s="7">
        <f t="shared" si="5"/>
        <v>141.48826377830159</v>
      </c>
    </row>
    <row r="198" spans="1:40" s="11" customFormat="1" x14ac:dyDescent="0.2">
      <c r="A198" s="10" t="s">
        <v>111</v>
      </c>
      <c r="B198" s="11">
        <v>0</v>
      </c>
      <c r="C198" s="11">
        <v>0</v>
      </c>
      <c r="D198" s="11">
        <v>0</v>
      </c>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8.9690011535697098E-2</v>
      </c>
      <c r="X198" s="11">
        <v>0.126465818756128</v>
      </c>
      <c r="Y198" s="11">
        <v>0.16697111875663001</v>
      </c>
      <c r="Z198" s="11">
        <v>0.187095067899988</v>
      </c>
      <c r="AA198" s="11">
        <v>0.42336853756605602</v>
      </c>
      <c r="AB198" s="11">
        <v>0</v>
      </c>
      <c r="AC198" s="11">
        <v>0</v>
      </c>
      <c r="AD198" s="11">
        <v>0</v>
      </c>
      <c r="AE198" s="11">
        <v>0</v>
      </c>
      <c r="AF198" s="11">
        <v>0</v>
      </c>
      <c r="AG198" s="11">
        <v>0</v>
      </c>
      <c r="AH198" s="11">
        <v>0</v>
      </c>
      <c r="AI198" s="11">
        <v>0</v>
      </c>
      <c r="AJ198" s="11">
        <v>0</v>
      </c>
      <c r="AK198" s="11">
        <v>0</v>
      </c>
      <c r="AL198" s="8">
        <f t="shared" si="4"/>
        <v>0.99359055451449918</v>
      </c>
      <c r="AM198" s="7">
        <f t="shared" si="5"/>
        <v>993.59055451449922</v>
      </c>
    </row>
    <row r="199" spans="1:40" s="11" customFormat="1" x14ac:dyDescent="0.2">
      <c r="A199" s="10" t="s">
        <v>112</v>
      </c>
      <c r="B199" s="11">
        <v>0</v>
      </c>
      <c r="C199" s="11">
        <v>0</v>
      </c>
      <c r="D199" s="11">
        <v>0</v>
      </c>
      <c r="E199" s="11">
        <v>0</v>
      </c>
      <c r="F199" s="11">
        <v>0</v>
      </c>
      <c r="G199" s="11">
        <v>0</v>
      </c>
      <c r="H199" s="11">
        <v>0</v>
      </c>
      <c r="I199" s="11">
        <v>0</v>
      </c>
      <c r="J199" s="11">
        <v>0</v>
      </c>
      <c r="K199" s="11">
        <v>0</v>
      </c>
      <c r="L199" s="11">
        <v>0</v>
      </c>
      <c r="M199" s="11">
        <v>0</v>
      </c>
      <c r="N199" s="11">
        <v>0</v>
      </c>
      <c r="O199" s="11">
        <v>0</v>
      </c>
      <c r="P199" s="11">
        <v>0</v>
      </c>
      <c r="Q199" s="11">
        <v>8.0566011715910907E-2</v>
      </c>
      <c r="R199" s="11">
        <v>0.110005176036791</v>
      </c>
      <c r="S199" s="11">
        <v>0.25344066210300098</v>
      </c>
      <c r="T199" s="11">
        <v>0.29292652621126403</v>
      </c>
      <c r="U199" s="11">
        <v>0.35964853380043199</v>
      </c>
      <c r="V199" s="11">
        <v>0.48724080666189401</v>
      </c>
      <c r="W199" s="11">
        <v>0.60113160956072398</v>
      </c>
      <c r="X199" s="11">
        <v>0.78174814900727096</v>
      </c>
      <c r="Y199" s="11">
        <v>0.95280831094712504</v>
      </c>
      <c r="Z199" s="11">
        <v>0</v>
      </c>
      <c r="AA199" s="11">
        <v>0</v>
      </c>
      <c r="AB199" s="11">
        <v>0</v>
      </c>
      <c r="AC199" s="11">
        <v>0</v>
      </c>
      <c r="AD199" s="11">
        <v>0</v>
      </c>
      <c r="AE199" s="11">
        <v>0</v>
      </c>
      <c r="AF199" s="11">
        <v>0</v>
      </c>
      <c r="AG199" s="11">
        <v>0</v>
      </c>
      <c r="AH199" s="11">
        <v>0</v>
      </c>
      <c r="AI199" s="11">
        <v>0</v>
      </c>
      <c r="AJ199" s="11">
        <v>0</v>
      </c>
      <c r="AK199" s="11">
        <v>0</v>
      </c>
      <c r="AL199" s="8">
        <f t="shared" ref="AL199:AL262" si="6">SUM(V199:AI199)</f>
        <v>2.8229288761770142</v>
      </c>
      <c r="AM199" s="7">
        <f t="shared" ref="AM199:AM262" si="7">AL199*1000</f>
        <v>2822.928876177014</v>
      </c>
    </row>
    <row r="200" spans="1:40" s="11" customFormat="1" x14ac:dyDescent="0.2">
      <c r="A200" s="10" t="s">
        <v>113</v>
      </c>
      <c r="B200" s="11">
        <v>0</v>
      </c>
      <c r="C200" s="11">
        <v>0</v>
      </c>
      <c r="D200" s="11">
        <v>0</v>
      </c>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5.6702976395442903E-3</v>
      </c>
      <c r="X200" s="11">
        <v>0</v>
      </c>
      <c r="Y200" s="11">
        <v>0</v>
      </c>
      <c r="Z200" s="11">
        <v>0</v>
      </c>
      <c r="AA200" s="11">
        <v>0</v>
      </c>
      <c r="AB200" s="11">
        <v>0</v>
      </c>
      <c r="AC200" s="11">
        <v>0</v>
      </c>
      <c r="AD200" s="11">
        <v>0</v>
      </c>
      <c r="AE200" s="11">
        <v>0</v>
      </c>
      <c r="AF200" s="11">
        <v>0</v>
      </c>
      <c r="AG200" s="11">
        <v>0</v>
      </c>
      <c r="AH200" s="11">
        <v>0</v>
      </c>
      <c r="AI200" s="11">
        <v>0</v>
      </c>
      <c r="AJ200" s="11">
        <v>0</v>
      </c>
      <c r="AK200" s="11">
        <v>0</v>
      </c>
      <c r="AL200" s="8">
        <f t="shared" si="6"/>
        <v>5.6702976395442903E-3</v>
      </c>
      <c r="AM200" s="7">
        <f t="shared" si="7"/>
        <v>5.6702976395442901</v>
      </c>
    </row>
    <row r="201" spans="1:40" s="11" customFormat="1" x14ac:dyDescent="0.2">
      <c r="A201" s="10" t="s">
        <v>114</v>
      </c>
      <c r="B201" s="11">
        <v>0</v>
      </c>
      <c r="C201" s="11">
        <v>0</v>
      </c>
      <c r="D201" s="11">
        <v>0</v>
      </c>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0.10924087381384601</v>
      </c>
      <c r="X201" s="11">
        <v>0.207044980759133</v>
      </c>
      <c r="Y201" s="11">
        <v>0.31223503428844301</v>
      </c>
      <c r="Z201" s="11">
        <v>0.40695633586558</v>
      </c>
      <c r="AA201" s="11">
        <v>0.49873776436380501</v>
      </c>
      <c r="AB201" s="11">
        <v>0.59728057285143898</v>
      </c>
      <c r="AC201" s="11">
        <v>0.72078865401463399</v>
      </c>
      <c r="AD201" s="11">
        <v>0.816622842812183</v>
      </c>
      <c r="AE201" s="11">
        <v>0.91408519954440504</v>
      </c>
      <c r="AF201" s="11">
        <v>1.0325488755958301</v>
      </c>
      <c r="AG201" s="11">
        <v>1.10433896559783</v>
      </c>
      <c r="AH201" s="11">
        <v>1.17100956539046</v>
      </c>
      <c r="AI201" s="11">
        <v>1.21734575071002</v>
      </c>
      <c r="AJ201" s="11">
        <v>0</v>
      </c>
      <c r="AK201" s="11">
        <v>0</v>
      </c>
      <c r="AL201" s="8">
        <f t="shared" si="6"/>
        <v>9.1082354156076075</v>
      </c>
      <c r="AM201" s="7">
        <f t="shared" si="7"/>
        <v>9108.2354156076071</v>
      </c>
    </row>
    <row r="202" spans="1:40" s="11" customFormat="1" x14ac:dyDescent="0.2">
      <c r="A202" s="10" t="s">
        <v>115</v>
      </c>
      <c r="B202" s="11">
        <v>0</v>
      </c>
      <c r="C202" s="11">
        <v>0</v>
      </c>
      <c r="D202" s="11">
        <v>0</v>
      </c>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4.7446990005204897E-3</v>
      </c>
      <c r="X202" s="11">
        <v>2.7670071670936401E-2</v>
      </c>
      <c r="Y202" s="11">
        <v>3.2614231576488302E-2</v>
      </c>
      <c r="Z202" s="11">
        <v>3.3713561782675802E-2</v>
      </c>
      <c r="AA202" s="11">
        <v>5.4932651565209697E-2</v>
      </c>
      <c r="AB202" s="11">
        <v>7.7241780074835897E-2</v>
      </c>
      <c r="AC202" s="11">
        <v>0.103825063731817</v>
      </c>
      <c r="AD202" s="11">
        <v>0.139107649437783</v>
      </c>
      <c r="AE202" s="11">
        <v>0.174591313726218</v>
      </c>
      <c r="AF202" s="11">
        <v>0.26090775833584001</v>
      </c>
      <c r="AG202" s="11">
        <v>0.51811694931447305</v>
      </c>
      <c r="AH202" s="11">
        <v>0.77596461070407796</v>
      </c>
      <c r="AI202" s="11">
        <v>1.0340144001631899</v>
      </c>
      <c r="AJ202" s="11">
        <v>0</v>
      </c>
      <c r="AK202" s="11">
        <v>0</v>
      </c>
      <c r="AL202" s="8">
        <f t="shared" si="6"/>
        <v>3.2374447410840652</v>
      </c>
      <c r="AM202" s="7">
        <f t="shared" si="7"/>
        <v>3237.4447410840653</v>
      </c>
    </row>
    <row r="203" spans="1:40" s="11" customFormat="1" x14ac:dyDescent="0.2">
      <c r="A203" s="10" t="s">
        <v>116</v>
      </c>
      <c r="B203" s="11">
        <v>0</v>
      </c>
      <c r="C203" s="11">
        <v>0</v>
      </c>
      <c r="D203" s="11">
        <v>0</v>
      </c>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1.92535534292916E-3</v>
      </c>
      <c r="Z203" s="11">
        <v>3.5116759525077698E-3</v>
      </c>
      <c r="AA203" s="11">
        <v>5.1678870707001501E-3</v>
      </c>
      <c r="AB203" s="11">
        <v>6.93227632473106E-3</v>
      </c>
      <c r="AC203" s="11">
        <v>8.6824818103209498E-3</v>
      </c>
      <c r="AD203" s="11">
        <v>1.04255859358547E-2</v>
      </c>
      <c r="AE203" s="11">
        <v>2.7807736416045298E-2</v>
      </c>
      <c r="AF203" s="11">
        <v>0.11206830181017199</v>
      </c>
      <c r="AG203" s="11">
        <v>0.34657214526740299</v>
      </c>
      <c r="AH203" s="11">
        <v>0.54820203800449596</v>
      </c>
      <c r="AI203" s="11">
        <v>0.74993437812036601</v>
      </c>
      <c r="AJ203" s="11">
        <v>0.78485672368402504</v>
      </c>
      <c r="AK203" s="11">
        <v>0.80376025313486499</v>
      </c>
      <c r="AL203" s="8">
        <f t="shared" si="6"/>
        <v>1.8212298620555261</v>
      </c>
      <c r="AM203" s="7">
        <f t="shared" si="7"/>
        <v>1821.2298620555262</v>
      </c>
    </row>
    <row r="204" spans="1:40" s="11" customFormat="1" x14ac:dyDescent="0.2">
      <c r="A204" s="10" t="s">
        <v>117</v>
      </c>
      <c r="B204" s="11">
        <v>0</v>
      </c>
      <c r="C204" s="11">
        <v>0</v>
      </c>
      <c r="D204" s="11">
        <v>0</v>
      </c>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7.70142137171665E-4</v>
      </c>
      <c r="Z204" s="11">
        <v>1.4046703810031E-3</v>
      </c>
      <c r="AA204" s="11">
        <v>3.0571455314439299E-3</v>
      </c>
      <c r="AB204" s="11">
        <v>2.0614826056114598E-2</v>
      </c>
      <c r="AC204" s="11">
        <v>0.159684478352214</v>
      </c>
      <c r="AD204" s="11">
        <v>0.19452179900174699</v>
      </c>
      <c r="AE204" s="11">
        <v>0.229594038332641</v>
      </c>
      <c r="AF204" s="11">
        <v>0.39842365350221998</v>
      </c>
      <c r="AG204" s="11">
        <v>0.56649091477040103</v>
      </c>
      <c r="AH204" s="11">
        <v>0.735008185967158</v>
      </c>
      <c r="AI204" s="11">
        <v>0.83669159843561502</v>
      </c>
      <c r="AJ204" s="11">
        <v>0.905360398759114</v>
      </c>
      <c r="AK204" s="11">
        <v>1.00503227333603</v>
      </c>
      <c r="AL204" s="8">
        <f t="shared" si="6"/>
        <v>3.146261452467729</v>
      </c>
      <c r="AM204" s="7">
        <f t="shared" si="7"/>
        <v>3146.2614524677292</v>
      </c>
    </row>
    <row r="205" spans="1:40" s="11" customFormat="1" x14ac:dyDescent="0.2">
      <c r="A205" s="10" t="s">
        <v>118</v>
      </c>
      <c r="B205" s="11">
        <v>0</v>
      </c>
      <c r="C205" s="11">
        <v>0</v>
      </c>
      <c r="D205" s="11">
        <v>0</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6.3303303026833499E-2</v>
      </c>
      <c r="X205" s="11">
        <v>0.38209150002680398</v>
      </c>
      <c r="Y205" s="11">
        <v>0.76786568217510198</v>
      </c>
      <c r="Z205" s="11">
        <v>0</v>
      </c>
      <c r="AA205" s="11">
        <v>0</v>
      </c>
      <c r="AB205" s="11">
        <v>0</v>
      </c>
      <c r="AC205" s="11">
        <v>0</v>
      </c>
      <c r="AD205" s="11">
        <v>0</v>
      </c>
      <c r="AE205" s="11">
        <v>0</v>
      </c>
      <c r="AF205" s="11">
        <v>0</v>
      </c>
      <c r="AG205" s="11">
        <v>0</v>
      </c>
      <c r="AH205" s="11">
        <v>0</v>
      </c>
      <c r="AI205" s="11">
        <v>0</v>
      </c>
      <c r="AJ205" s="11">
        <v>0</v>
      </c>
      <c r="AK205" s="11">
        <v>0</v>
      </c>
      <c r="AL205" s="8">
        <f t="shared" si="6"/>
        <v>1.2132604852287394</v>
      </c>
      <c r="AM205" s="7">
        <f t="shared" si="7"/>
        <v>1213.2604852287395</v>
      </c>
    </row>
    <row r="206" spans="1:40" s="11" customFormat="1" x14ac:dyDescent="0.2">
      <c r="A206" s="10" t="s">
        <v>119</v>
      </c>
      <c r="B206" s="11">
        <v>0</v>
      </c>
      <c r="C206" s="11">
        <v>0</v>
      </c>
      <c r="D206" s="11">
        <v>0</v>
      </c>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8">
        <f t="shared" si="6"/>
        <v>0</v>
      </c>
      <c r="AM206" s="7">
        <f t="shared" si="7"/>
        <v>0</v>
      </c>
    </row>
    <row r="207" spans="1:40" s="11" customFormat="1" x14ac:dyDescent="0.2">
      <c r="A207" s="10" t="s">
        <v>120</v>
      </c>
      <c r="B207" s="11">
        <v>0</v>
      </c>
      <c r="C207" s="11">
        <v>0</v>
      </c>
      <c r="D207" s="11">
        <v>0</v>
      </c>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1.20832205578112E-2</v>
      </c>
      <c r="AB207" s="11">
        <v>2.5063475190637501E-2</v>
      </c>
      <c r="AC207" s="11">
        <v>3.7922707521309502E-2</v>
      </c>
      <c r="AD207" s="11">
        <v>5.0719837844570098E-2</v>
      </c>
      <c r="AE207" s="11">
        <v>2.0693276504729901</v>
      </c>
      <c r="AF207" s="11">
        <v>4.0231136625859802</v>
      </c>
      <c r="AG207" s="11">
        <v>5.9664360482458099</v>
      </c>
      <c r="AH207" s="11">
        <v>7.9151982605864903</v>
      </c>
      <c r="AI207" s="11">
        <v>9.8646274746515701</v>
      </c>
      <c r="AJ207" s="11">
        <v>11.8262089023066</v>
      </c>
      <c r="AK207" s="11">
        <v>13.8851403686462</v>
      </c>
      <c r="AL207" s="8">
        <f t="shared" si="6"/>
        <v>29.96449233765717</v>
      </c>
      <c r="AM207" s="7">
        <f t="shared" si="7"/>
        <v>29964.492337657171</v>
      </c>
      <c r="AN207" s="11">
        <f>AM207+AM192</f>
        <v>37455.615422071452</v>
      </c>
    </row>
    <row r="208" spans="1:40" x14ac:dyDescent="0.2">
      <c r="AL208" s="8">
        <f t="shared" si="6"/>
        <v>0</v>
      </c>
      <c r="AM208" s="7">
        <f t="shared" si="7"/>
        <v>0</v>
      </c>
    </row>
    <row r="209" spans="1:40" x14ac:dyDescent="0.2">
      <c r="A209" s="6" t="s">
        <v>126</v>
      </c>
      <c r="AL209" s="8">
        <f t="shared" si="6"/>
        <v>0</v>
      </c>
      <c r="AM209" s="7">
        <f t="shared" si="7"/>
        <v>0</v>
      </c>
    </row>
    <row r="210" spans="1:40" x14ac:dyDescent="0.2">
      <c r="A210" s="6" t="s">
        <v>89</v>
      </c>
      <c r="B210" s="7">
        <v>0.30429372541666599</v>
      </c>
      <c r="C210" s="7">
        <v>0.30690532041666602</v>
      </c>
      <c r="D210" s="7">
        <v>0.33924837999999902</v>
      </c>
      <c r="E210" s="7">
        <v>0.34538140875000001</v>
      </c>
      <c r="F210" s="7">
        <v>0.34792412874999901</v>
      </c>
      <c r="G210" s="7">
        <v>0.35092718749999902</v>
      </c>
      <c r="H210" s="7">
        <v>0.35313953708333301</v>
      </c>
      <c r="I210" s="7">
        <v>0.35668969291666602</v>
      </c>
      <c r="J210" s="7">
        <v>0.35861236874999902</v>
      </c>
      <c r="K210" s="7">
        <v>0.36091744583333302</v>
      </c>
      <c r="L210" s="7">
        <v>0.363096989166666</v>
      </c>
      <c r="M210" s="7">
        <v>0.36485602041666598</v>
      </c>
      <c r="N210" s="7">
        <v>0.368023883749999</v>
      </c>
      <c r="O210" s="7">
        <v>0.36923170958333301</v>
      </c>
      <c r="P210" s="7">
        <v>0.37084981291666602</v>
      </c>
      <c r="Q210" s="7">
        <v>0.37807389416666598</v>
      </c>
      <c r="R210" s="7">
        <v>0.39017291166666601</v>
      </c>
      <c r="S210" s="7">
        <v>0.40416530291666602</v>
      </c>
      <c r="T210" s="7">
        <v>0.40522573624999902</v>
      </c>
      <c r="U210" s="7">
        <v>0.438726149583333</v>
      </c>
      <c r="V210" s="7">
        <v>0.445770322083333</v>
      </c>
      <c r="W210" s="7">
        <v>0.45524250653978099</v>
      </c>
      <c r="X210" s="7">
        <v>0.45608293902221198</v>
      </c>
      <c r="Y210" s="7">
        <v>0.70730316589509801</v>
      </c>
      <c r="Z210" s="7">
        <v>0</v>
      </c>
      <c r="AA210" s="7">
        <v>0</v>
      </c>
      <c r="AB210" s="7">
        <v>0</v>
      </c>
      <c r="AC210" s="7">
        <v>0</v>
      </c>
      <c r="AD210" s="7">
        <v>0</v>
      </c>
      <c r="AE210" s="7">
        <v>0</v>
      </c>
      <c r="AF210" s="7">
        <v>0</v>
      </c>
      <c r="AG210" s="7">
        <v>0</v>
      </c>
      <c r="AH210" s="7">
        <v>0</v>
      </c>
      <c r="AI210" s="7">
        <v>0</v>
      </c>
      <c r="AJ210" s="7">
        <v>0</v>
      </c>
      <c r="AK210" s="7">
        <v>0</v>
      </c>
      <c r="AL210" s="8">
        <f t="shared" si="6"/>
        <v>2.0643989335404243</v>
      </c>
      <c r="AM210" s="7">
        <f t="shared" si="7"/>
        <v>2064.3989335404244</v>
      </c>
    </row>
    <row r="211" spans="1:40" x14ac:dyDescent="0.2">
      <c r="A211" s="6" t="s">
        <v>90</v>
      </c>
      <c r="B211" s="7">
        <v>0.35929413458333298</v>
      </c>
      <c r="C211" s="7">
        <v>0.43017396499999899</v>
      </c>
      <c r="D211" s="7">
        <v>0.54819015374999902</v>
      </c>
      <c r="E211" s="7">
        <v>0.62522723999999996</v>
      </c>
      <c r="F211" s="7">
        <v>0.68240609291666599</v>
      </c>
      <c r="G211" s="7">
        <v>0.71885647083333304</v>
      </c>
      <c r="H211" s="7">
        <v>0.72583794291666603</v>
      </c>
      <c r="I211" s="7">
        <v>0.84715495999999901</v>
      </c>
      <c r="J211" s="7">
        <v>0.85754871708333302</v>
      </c>
      <c r="K211" s="7">
        <v>0.86142529208333296</v>
      </c>
      <c r="L211" s="7">
        <v>0</v>
      </c>
      <c r="M211" s="7">
        <v>0</v>
      </c>
      <c r="N211" s="7">
        <v>0</v>
      </c>
      <c r="O211" s="7">
        <v>0</v>
      </c>
      <c r="P211" s="7">
        <v>0</v>
      </c>
      <c r="Q211" s="7">
        <v>0</v>
      </c>
      <c r="R211" s="7">
        <v>0</v>
      </c>
      <c r="S211" s="7">
        <v>0</v>
      </c>
      <c r="T211" s="7">
        <v>0</v>
      </c>
      <c r="U211" s="7">
        <v>0</v>
      </c>
      <c r="V211" s="7">
        <v>0</v>
      </c>
      <c r="W211" s="7">
        <v>0</v>
      </c>
      <c r="X211" s="7">
        <v>0</v>
      </c>
      <c r="Y211" s="7">
        <v>0</v>
      </c>
      <c r="Z211" s="7">
        <v>0</v>
      </c>
      <c r="AA211" s="7">
        <v>0</v>
      </c>
      <c r="AB211" s="7">
        <v>0</v>
      </c>
      <c r="AC211" s="7">
        <v>0</v>
      </c>
      <c r="AD211" s="7">
        <v>0</v>
      </c>
      <c r="AE211" s="7">
        <v>0</v>
      </c>
      <c r="AF211" s="7">
        <v>0</v>
      </c>
      <c r="AG211" s="7">
        <v>0</v>
      </c>
      <c r="AH211" s="7">
        <v>0</v>
      </c>
      <c r="AI211" s="7">
        <v>0</v>
      </c>
      <c r="AJ211" s="7">
        <v>0</v>
      </c>
      <c r="AK211" s="7">
        <v>0</v>
      </c>
      <c r="AL211" s="8">
        <f t="shared" si="6"/>
        <v>0</v>
      </c>
      <c r="AM211" s="7">
        <f t="shared" si="7"/>
        <v>0</v>
      </c>
    </row>
    <row r="212" spans="1:40" x14ac:dyDescent="0.2">
      <c r="A212" s="6" t="s">
        <v>91</v>
      </c>
      <c r="B212" s="7">
        <v>0</v>
      </c>
      <c r="C212" s="7">
        <v>0</v>
      </c>
      <c r="D212" s="7">
        <v>0</v>
      </c>
      <c r="E212" s="7">
        <v>0</v>
      </c>
      <c r="F212" s="7">
        <v>0</v>
      </c>
      <c r="G212" s="7">
        <v>0</v>
      </c>
      <c r="H212" s="7">
        <v>0</v>
      </c>
      <c r="I212" s="7">
        <v>0</v>
      </c>
      <c r="J212" s="7">
        <v>0</v>
      </c>
      <c r="K212" s="7">
        <v>0</v>
      </c>
      <c r="L212" s="7">
        <v>0</v>
      </c>
      <c r="M212" s="7">
        <v>0</v>
      </c>
      <c r="N212" s="7">
        <v>0</v>
      </c>
      <c r="O212" s="7">
        <v>0</v>
      </c>
      <c r="P212" s="7">
        <v>0</v>
      </c>
      <c r="Q212" s="7">
        <v>0</v>
      </c>
      <c r="R212" s="7">
        <v>0</v>
      </c>
      <c r="S212" s="7">
        <v>0</v>
      </c>
      <c r="T212" s="7">
        <v>0</v>
      </c>
      <c r="U212" s="7">
        <v>0</v>
      </c>
      <c r="V212" s="7">
        <v>0</v>
      </c>
      <c r="W212" s="7">
        <v>0</v>
      </c>
      <c r="X212" s="7">
        <v>0</v>
      </c>
      <c r="Y212" s="7">
        <v>0</v>
      </c>
      <c r="Z212" s="7">
        <v>0</v>
      </c>
      <c r="AA212" s="7">
        <v>0</v>
      </c>
      <c r="AB212" s="7">
        <v>0</v>
      </c>
      <c r="AC212" s="7">
        <v>0</v>
      </c>
      <c r="AD212" s="7">
        <v>0</v>
      </c>
      <c r="AE212" s="7">
        <v>0</v>
      </c>
      <c r="AF212" s="7">
        <v>0</v>
      </c>
      <c r="AG212" s="7">
        <v>0</v>
      </c>
      <c r="AH212" s="7">
        <v>0</v>
      </c>
      <c r="AI212" s="7">
        <v>0</v>
      </c>
      <c r="AJ212" s="7">
        <v>0</v>
      </c>
      <c r="AK212" s="7">
        <v>0</v>
      </c>
      <c r="AL212" s="8">
        <f t="shared" si="6"/>
        <v>0</v>
      </c>
      <c r="AM212" s="7">
        <f t="shared" si="7"/>
        <v>0</v>
      </c>
    </row>
    <row r="213" spans="1:40" x14ac:dyDescent="0.2">
      <c r="A213" s="6" t="s">
        <v>92</v>
      </c>
      <c r="B213" s="7">
        <v>0</v>
      </c>
      <c r="C213" s="7">
        <v>0</v>
      </c>
      <c r="D213" s="7">
        <v>0</v>
      </c>
      <c r="E213" s="7">
        <v>0</v>
      </c>
      <c r="F213" s="7">
        <v>0</v>
      </c>
      <c r="G213" s="7">
        <v>0</v>
      </c>
      <c r="H213" s="7">
        <v>0</v>
      </c>
      <c r="I213" s="7">
        <v>0</v>
      </c>
      <c r="J213" s="7">
        <v>0</v>
      </c>
      <c r="K213" s="7">
        <v>0</v>
      </c>
      <c r="L213" s="7">
        <v>0</v>
      </c>
      <c r="M213" s="7">
        <v>7.6269999999999897E-4</v>
      </c>
      <c r="N213" s="7">
        <v>8.4138304166666601E-3</v>
      </c>
      <c r="O213" s="7">
        <v>2.6515884166666601E-2</v>
      </c>
      <c r="P213" s="7">
        <v>2.75357295833333E-2</v>
      </c>
      <c r="Q213" s="7">
        <v>2.86956087499999E-2</v>
      </c>
      <c r="R213" s="7">
        <v>4.0178907916666597E-2</v>
      </c>
      <c r="S213" s="7">
        <v>4.0295947083333297E-2</v>
      </c>
      <c r="T213" s="7">
        <v>4.0407222499999999E-2</v>
      </c>
      <c r="U213" s="7">
        <v>4.0520467499999997E-2</v>
      </c>
      <c r="V213" s="7">
        <v>4.0632322916666602E-2</v>
      </c>
      <c r="W213" s="7">
        <v>4.0855650747463203E-2</v>
      </c>
      <c r="X213" s="7">
        <v>4.0930832116695202E-2</v>
      </c>
      <c r="Y213" s="7">
        <v>5.0364047610014701E-2</v>
      </c>
      <c r="Z213" s="7">
        <v>6.0098970782244097E-2</v>
      </c>
      <c r="AA213" s="7">
        <v>0.105475068403438</v>
      </c>
      <c r="AB213" s="7">
        <v>0.15318322421616501</v>
      </c>
      <c r="AC213" s="7">
        <v>0.20060558350730401</v>
      </c>
      <c r="AD213" s="7">
        <v>0.247893702998324</v>
      </c>
      <c r="AE213" s="7">
        <v>0.295450891647627</v>
      </c>
      <c r="AF213" s="7">
        <v>0.66399157032997902</v>
      </c>
      <c r="AG213" s="7">
        <v>1.3975681488138401</v>
      </c>
      <c r="AH213" s="7">
        <v>2.1329657854884099</v>
      </c>
      <c r="AI213" s="7">
        <v>2.8689397629868001</v>
      </c>
      <c r="AJ213" s="7">
        <v>0</v>
      </c>
      <c r="AK213" s="7">
        <v>0</v>
      </c>
      <c r="AL213" s="8">
        <f t="shared" si="6"/>
        <v>8.29895556256497</v>
      </c>
      <c r="AM213" s="7">
        <f t="shared" si="7"/>
        <v>8298.95556256497</v>
      </c>
    </row>
    <row r="214" spans="1:40" x14ac:dyDescent="0.2">
      <c r="A214" s="6" t="s">
        <v>93</v>
      </c>
      <c r="B214" s="7">
        <v>1.10564271416666</v>
      </c>
      <c r="C214" s="7">
        <v>1.1228257699999999</v>
      </c>
      <c r="D214" s="7">
        <v>1.1421605049999899</v>
      </c>
      <c r="E214" s="7">
        <v>1.44712500041666</v>
      </c>
      <c r="F214" s="7">
        <v>1.5475998020833299</v>
      </c>
      <c r="G214" s="7">
        <v>2.0702526524999998</v>
      </c>
      <c r="H214" s="7">
        <v>2.2782261524999998</v>
      </c>
      <c r="I214" s="7">
        <v>2.6724764158333301</v>
      </c>
      <c r="J214" s="7">
        <v>2.7208906108333299</v>
      </c>
      <c r="K214" s="7">
        <v>4.6447952829166601</v>
      </c>
      <c r="L214" s="7">
        <v>5.2002110404166597</v>
      </c>
      <c r="M214" s="7">
        <v>6.8422701499999903</v>
      </c>
      <c r="N214" s="7">
        <v>7.78641944041666</v>
      </c>
      <c r="O214" s="7">
        <v>9.8721325124999897</v>
      </c>
      <c r="P214" s="7">
        <v>10.025522248749899</v>
      </c>
      <c r="Q214" s="7">
        <v>16.547538088333301</v>
      </c>
      <c r="R214" s="7">
        <v>22.981420426666599</v>
      </c>
      <c r="S214" s="7">
        <v>23.157940176249902</v>
      </c>
      <c r="T214" s="7">
        <v>23.1847077562499</v>
      </c>
      <c r="U214" s="7">
        <v>26.727285345833302</v>
      </c>
      <c r="V214" s="7">
        <v>29.6292037562499</v>
      </c>
      <c r="W214" s="7">
        <v>29.683969427791901</v>
      </c>
      <c r="X214" s="7">
        <v>0</v>
      </c>
      <c r="Y214" s="7">
        <v>0</v>
      </c>
      <c r="Z214" s="7">
        <v>0</v>
      </c>
      <c r="AA214" s="7">
        <v>0</v>
      </c>
      <c r="AB214" s="7">
        <v>0</v>
      </c>
      <c r="AC214" s="7">
        <v>0</v>
      </c>
      <c r="AD214" s="7">
        <v>0</v>
      </c>
      <c r="AE214" s="7">
        <v>0</v>
      </c>
      <c r="AF214" s="7">
        <v>0</v>
      </c>
      <c r="AG214" s="7">
        <v>0</v>
      </c>
      <c r="AH214" s="7">
        <v>0</v>
      </c>
      <c r="AI214" s="7">
        <v>0</v>
      </c>
      <c r="AJ214" s="7">
        <v>0</v>
      </c>
      <c r="AK214" s="7">
        <v>0</v>
      </c>
      <c r="AL214" s="8">
        <f t="shared" si="6"/>
        <v>59.313173184041801</v>
      </c>
      <c r="AM214" s="7">
        <f t="shared" si="7"/>
        <v>59313.1731840418</v>
      </c>
    </row>
    <row r="215" spans="1:40" x14ac:dyDescent="0.2">
      <c r="A215" s="6" t="s">
        <v>94</v>
      </c>
      <c r="B215" s="7">
        <v>0.20685358041666599</v>
      </c>
      <c r="C215" s="7">
        <v>0.21447937208333301</v>
      </c>
      <c r="D215" s="7">
        <v>0.21923131208333299</v>
      </c>
      <c r="E215" s="7">
        <v>0.22030739333333299</v>
      </c>
      <c r="F215" s="7">
        <v>0.223925795833333</v>
      </c>
      <c r="G215" s="7">
        <v>0.225583713749999</v>
      </c>
      <c r="H215" s="7">
        <v>0.22912220916666601</v>
      </c>
      <c r="I215" s="7">
        <v>0</v>
      </c>
      <c r="J215" s="7">
        <v>0</v>
      </c>
      <c r="K215" s="7">
        <v>0.23381223416666599</v>
      </c>
      <c r="L215" s="7">
        <v>0.23535914249999901</v>
      </c>
      <c r="M215" s="7">
        <v>0.23767672583333299</v>
      </c>
      <c r="N215" s="7">
        <v>0.24805460541666599</v>
      </c>
      <c r="O215" s="7">
        <v>0.254091269583333</v>
      </c>
      <c r="P215" s="7">
        <v>0.259326313333333</v>
      </c>
      <c r="Q215" s="7">
        <v>0.27624673791666599</v>
      </c>
      <c r="R215" s="7">
        <v>0.32135797791666598</v>
      </c>
      <c r="S215" s="7">
        <v>0.55938147124999904</v>
      </c>
      <c r="T215" s="7">
        <v>1.01121650291666</v>
      </c>
      <c r="U215" s="7">
        <v>1.40207119249999</v>
      </c>
      <c r="V215" s="7">
        <v>1.4819394641666599</v>
      </c>
      <c r="W215" s="7">
        <v>1.5473069501121699</v>
      </c>
      <c r="X215" s="7">
        <v>0</v>
      </c>
      <c r="Y215" s="7">
        <v>0</v>
      </c>
      <c r="Z215" s="7">
        <v>0</v>
      </c>
      <c r="AA215" s="7">
        <v>0</v>
      </c>
      <c r="AB215" s="7">
        <v>0</v>
      </c>
      <c r="AC215" s="7">
        <v>0</v>
      </c>
      <c r="AD215" s="7">
        <v>0</v>
      </c>
      <c r="AE215" s="7">
        <v>0</v>
      </c>
      <c r="AF215" s="7">
        <v>0</v>
      </c>
      <c r="AG215" s="7">
        <v>0</v>
      </c>
      <c r="AH215" s="7">
        <v>0</v>
      </c>
      <c r="AI215" s="7">
        <v>0</v>
      </c>
      <c r="AJ215" s="7">
        <v>0</v>
      </c>
      <c r="AK215" s="7">
        <v>0</v>
      </c>
      <c r="AL215" s="8">
        <f t="shared" si="6"/>
        <v>3.0292464142788296</v>
      </c>
      <c r="AM215" s="7">
        <f t="shared" si="7"/>
        <v>3029.2464142788294</v>
      </c>
    </row>
    <row r="216" spans="1:40" x14ac:dyDescent="0.2">
      <c r="A216" s="6" t="s">
        <v>95</v>
      </c>
      <c r="B216" s="7">
        <v>0.23601404708333301</v>
      </c>
      <c r="C216" s="7">
        <v>0.26252253624999999</v>
      </c>
      <c r="D216" s="7">
        <v>0.401640647499999</v>
      </c>
      <c r="E216" s="7">
        <v>0.42926033208333297</v>
      </c>
      <c r="F216" s="7">
        <v>0.53354822291666604</v>
      </c>
      <c r="G216" s="7">
        <v>0.94605617333333303</v>
      </c>
      <c r="H216" s="7">
        <v>0.96584323583333298</v>
      </c>
      <c r="I216" s="7">
        <v>1.13480795375</v>
      </c>
      <c r="J216" s="7">
        <v>1.41565543291666</v>
      </c>
      <c r="K216" s="7">
        <v>1.46092508541666</v>
      </c>
      <c r="L216" s="7">
        <v>1.69635571291666</v>
      </c>
      <c r="M216" s="7">
        <v>1.7151720366666601</v>
      </c>
      <c r="N216" s="7">
        <v>2.27456272749999</v>
      </c>
      <c r="O216" s="7">
        <v>2.28620342416666</v>
      </c>
      <c r="P216" s="7">
        <v>2.6666831462499898</v>
      </c>
      <c r="Q216" s="7">
        <v>2.6219032916666598</v>
      </c>
      <c r="R216" s="7">
        <v>2.6047530662499998</v>
      </c>
      <c r="S216" s="7">
        <v>0</v>
      </c>
      <c r="T216" s="7">
        <v>0</v>
      </c>
      <c r="U216" s="7">
        <v>0</v>
      </c>
      <c r="V216" s="7">
        <v>0</v>
      </c>
      <c r="W216" s="7">
        <v>0</v>
      </c>
      <c r="X216" s="7">
        <v>0</v>
      </c>
      <c r="Y216" s="7">
        <v>0</v>
      </c>
      <c r="Z216" s="7">
        <v>0</v>
      </c>
      <c r="AA216" s="7">
        <v>0</v>
      </c>
      <c r="AB216" s="7">
        <v>0</v>
      </c>
      <c r="AC216" s="7">
        <v>0</v>
      </c>
      <c r="AD216" s="7">
        <v>0</v>
      </c>
      <c r="AE216" s="7">
        <v>0</v>
      </c>
      <c r="AF216" s="7">
        <v>0</v>
      </c>
      <c r="AG216" s="7">
        <v>0</v>
      </c>
      <c r="AH216" s="7">
        <v>0</v>
      </c>
      <c r="AI216" s="7">
        <v>0</v>
      </c>
      <c r="AJ216" s="7">
        <v>0</v>
      </c>
      <c r="AK216" s="7">
        <v>0</v>
      </c>
      <c r="AL216" s="8">
        <f t="shared" si="6"/>
        <v>0</v>
      </c>
      <c r="AM216" s="7">
        <f t="shared" si="7"/>
        <v>0</v>
      </c>
    </row>
    <row r="217" spans="1:40" x14ac:dyDescent="0.2">
      <c r="A217" s="6" t="s">
        <v>96</v>
      </c>
      <c r="B217" s="7">
        <v>0</v>
      </c>
      <c r="C217" s="7">
        <v>0</v>
      </c>
      <c r="D217" s="7">
        <v>0</v>
      </c>
      <c r="E217" s="7">
        <v>0</v>
      </c>
      <c r="F217" s="7">
        <v>0.30357505708333299</v>
      </c>
      <c r="G217" s="7">
        <v>0.38384230833333299</v>
      </c>
      <c r="H217" s="7">
        <v>0.43981965499999898</v>
      </c>
      <c r="I217" s="7">
        <v>0.514844104999999</v>
      </c>
      <c r="J217" s="7">
        <v>1.2031008029166601</v>
      </c>
      <c r="K217" s="7">
        <v>1.2992467866666599</v>
      </c>
      <c r="L217" s="7">
        <v>0</v>
      </c>
      <c r="M217" s="7">
        <v>0</v>
      </c>
      <c r="N217" s="7">
        <v>0</v>
      </c>
      <c r="O217" s="7">
        <v>0</v>
      </c>
      <c r="P217" s="7">
        <v>0</v>
      </c>
      <c r="Q217" s="7">
        <v>1.2159470416666599E-2</v>
      </c>
      <c r="R217" s="7">
        <v>1.2509875E-3</v>
      </c>
      <c r="S217" s="7">
        <v>1.21560145833333E-2</v>
      </c>
      <c r="T217" s="7">
        <v>1.2159470416666599E-2</v>
      </c>
      <c r="U217" s="7">
        <v>1.21629987499999E-2</v>
      </c>
      <c r="V217" s="7">
        <v>1.21664787499999E-2</v>
      </c>
      <c r="W217" s="7">
        <v>1.42377277716263E-2</v>
      </c>
      <c r="X217" s="7">
        <v>0</v>
      </c>
      <c r="Y217" s="7">
        <v>0</v>
      </c>
      <c r="Z217" s="7">
        <v>0</v>
      </c>
      <c r="AA217" s="7">
        <v>0</v>
      </c>
      <c r="AB217" s="7">
        <v>0</v>
      </c>
      <c r="AC217" s="7">
        <v>0</v>
      </c>
      <c r="AD217" s="7">
        <v>0</v>
      </c>
      <c r="AE217" s="7">
        <v>0</v>
      </c>
      <c r="AF217" s="7">
        <v>0</v>
      </c>
      <c r="AG217" s="7">
        <v>0</v>
      </c>
      <c r="AH217" s="7">
        <v>0</v>
      </c>
      <c r="AI217" s="7">
        <v>0</v>
      </c>
      <c r="AJ217" s="7">
        <v>0</v>
      </c>
      <c r="AK217" s="7">
        <v>0</v>
      </c>
      <c r="AL217" s="8">
        <f t="shared" si="6"/>
        <v>2.64042065216262E-2</v>
      </c>
      <c r="AM217" s="7">
        <f t="shared" si="7"/>
        <v>26.4042065216262</v>
      </c>
    </row>
    <row r="218" spans="1:40" x14ac:dyDescent="0.2">
      <c r="A218" s="6" t="s">
        <v>97</v>
      </c>
      <c r="B218" s="7">
        <v>0</v>
      </c>
      <c r="C218" s="7">
        <v>0</v>
      </c>
      <c r="D218" s="7">
        <v>0</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8.32942470833333E-2</v>
      </c>
      <c r="V218" s="7">
        <v>8.5266561249999998E-2</v>
      </c>
      <c r="W218" s="7">
        <v>8.7213156988582896E-2</v>
      </c>
      <c r="X218" s="7">
        <v>8.8727936604889299E-2</v>
      </c>
      <c r="Y218" s="7">
        <v>9.0364040304824506E-2</v>
      </c>
      <c r="Z218" s="7">
        <v>9.2060024505294394E-2</v>
      </c>
      <c r="AA218" s="7">
        <v>9.3635289119389106E-2</v>
      </c>
      <c r="AB218" s="7">
        <v>9.5303410904368099E-2</v>
      </c>
      <c r="AC218" s="7">
        <v>9.6959674917853997E-2</v>
      </c>
      <c r="AD218" s="7">
        <v>0.54069566322531704</v>
      </c>
      <c r="AE218" s="7">
        <v>0.98744110881298497</v>
      </c>
      <c r="AF218" s="7">
        <v>1.7098589816805401</v>
      </c>
      <c r="AG218" s="7">
        <v>2.42901481653456</v>
      </c>
      <c r="AH218" s="7">
        <v>3.15009622515253</v>
      </c>
      <c r="AI218" s="7">
        <v>3.8715466889068502</v>
      </c>
      <c r="AJ218" s="7">
        <v>0</v>
      </c>
      <c r="AK218" s="7">
        <v>0</v>
      </c>
      <c r="AL218" s="8">
        <f t="shared" si="6"/>
        <v>13.418183578907986</v>
      </c>
      <c r="AM218" s="7">
        <f t="shared" si="7"/>
        <v>13418.183578907985</v>
      </c>
    </row>
    <row r="219" spans="1:40" x14ac:dyDescent="0.2">
      <c r="A219" s="6" t="s">
        <v>98</v>
      </c>
      <c r="B219" s="7">
        <v>0</v>
      </c>
      <c r="C219" s="7">
        <v>0</v>
      </c>
      <c r="D219" s="7">
        <v>0</v>
      </c>
      <c r="E219" s="7">
        <v>0</v>
      </c>
      <c r="F219" s="7">
        <v>0</v>
      </c>
      <c r="G219" s="7">
        <v>0</v>
      </c>
      <c r="H219" s="7">
        <v>0</v>
      </c>
      <c r="I219" s="7">
        <v>0</v>
      </c>
      <c r="J219" s="7">
        <v>0</v>
      </c>
      <c r="K219" s="7">
        <v>3.6749673987499998</v>
      </c>
      <c r="L219" s="7">
        <v>4.8852262595833302</v>
      </c>
      <c r="M219" s="7">
        <v>7.36940078166666</v>
      </c>
      <c r="N219" s="7">
        <v>5.9486904433333301</v>
      </c>
      <c r="O219" s="7">
        <v>7.0824429420833299</v>
      </c>
      <c r="P219" s="7">
        <v>7.7510956641666597</v>
      </c>
      <c r="Q219" s="7">
        <v>0.18009277916666599</v>
      </c>
      <c r="R219" s="7">
        <v>0.18442643041666601</v>
      </c>
      <c r="S219" s="7">
        <v>0.65889936958333295</v>
      </c>
      <c r="T219" s="7">
        <v>0.93238336208333294</v>
      </c>
      <c r="U219" s="7">
        <v>0.98082278708333304</v>
      </c>
      <c r="V219" s="7">
        <v>1.02988457624999</v>
      </c>
      <c r="W219" s="7">
        <v>1.04223679415679</v>
      </c>
      <c r="X219" s="7">
        <v>0</v>
      </c>
      <c r="Y219" s="7">
        <v>0</v>
      </c>
      <c r="Z219" s="7">
        <v>0</v>
      </c>
      <c r="AA219" s="7">
        <v>0</v>
      </c>
      <c r="AB219" s="7">
        <v>0</v>
      </c>
      <c r="AC219" s="7">
        <v>0</v>
      </c>
      <c r="AD219" s="7">
        <v>0</v>
      </c>
      <c r="AE219" s="7">
        <v>0</v>
      </c>
      <c r="AF219" s="7">
        <v>0</v>
      </c>
      <c r="AG219" s="7">
        <v>0</v>
      </c>
      <c r="AH219" s="7">
        <v>0</v>
      </c>
      <c r="AI219" s="7">
        <v>0</v>
      </c>
      <c r="AJ219" s="7">
        <v>0</v>
      </c>
      <c r="AK219" s="7">
        <v>0</v>
      </c>
      <c r="AL219" s="8">
        <f t="shared" si="6"/>
        <v>2.07212137040678</v>
      </c>
      <c r="AM219" s="7">
        <f t="shared" si="7"/>
        <v>2072.12137040678</v>
      </c>
    </row>
    <row r="220" spans="1:40" x14ac:dyDescent="0.2">
      <c r="A220" s="6" t="s">
        <v>99</v>
      </c>
      <c r="B220" s="7">
        <v>0</v>
      </c>
      <c r="C220" s="7">
        <v>0</v>
      </c>
      <c r="D220" s="7">
        <v>0</v>
      </c>
      <c r="E220" s="7">
        <v>0</v>
      </c>
      <c r="F220" s="7">
        <v>0</v>
      </c>
      <c r="G220" s="7">
        <v>0</v>
      </c>
      <c r="H220" s="7">
        <v>0</v>
      </c>
      <c r="I220" s="7">
        <v>0</v>
      </c>
      <c r="J220" s="7">
        <v>0</v>
      </c>
      <c r="K220" s="7">
        <v>9.8404733333333303E-3</v>
      </c>
      <c r="L220" s="7">
        <v>2.0081436666666602E-2</v>
      </c>
      <c r="M220" s="7">
        <v>5.3403306666666601E-2</v>
      </c>
      <c r="N220" s="7">
        <v>0.16272374875000001</v>
      </c>
      <c r="O220" s="7">
        <v>0.164100934583333</v>
      </c>
      <c r="P220" s="7">
        <v>0.186213325833333</v>
      </c>
      <c r="Q220" s="7">
        <v>0.199991660833333</v>
      </c>
      <c r="R220" s="7">
        <v>0.23820144458333301</v>
      </c>
      <c r="S220" s="7">
        <v>0.35366501708333298</v>
      </c>
      <c r="T220" s="7">
        <v>0.37340184916666602</v>
      </c>
      <c r="U220" s="7">
        <v>0.55941244083333297</v>
      </c>
      <c r="V220" s="7">
        <v>1.17349934291666</v>
      </c>
      <c r="W220" s="7">
        <v>1.92108072145648</v>
      </c>
      <c r="X220" s="7">
        <v>0</v>
      </c>
      <c r="Y220" s="7">
        <v>0</v>
      </c>
      <c r="Z220" s="7">
        <v>0</v>
      </c>
      <c r="AA220" s="7">
        <v>0</v>
      </c>
      <c r="AB220" s="7">
        <v>0</v>
      </c>
      <c r="AC220" s="7">
        <v>0</v>
      </c>
      <c r="AD220" s="7">
        <v>0</v>
      </c>
      <c r="AE220" s="7">
        <v>0</v>
      </c>
      <c r="AF220" s="7">
        <v>0</v>
      </c>
      <c r="AG220" s="7">
        <v>0</v>
      </c>
      <c r="AH220" s="7">
        <v>0</v>
      </c>
      <c r="AI220" s="7">
        <v>0</v>
      </c>
      <c r="AJ220" s="7">
        <v>0</v>
      </c>
      <c r="AK220" s="7">
        <v>0</v>
      </c>
      <c r="AL220" s="8">
        <f t="shared" si="6"/>
        <v>3.0945800643731403</v>
      </c>
      <c r="AM220" s="7">
        <f t="shared" si="7"/>
        <v>3094.5800643731404</v>
      </c>
    </row>
    <row r="221" spans="1:40" x14ac:dyDescent="0.2">
      <c r="A221" s="6" t="s">
        <v>100</v>
      </c>
      <c r="B221" s="7">
        <v>0</v>
      </c>
      <c r="C221" s="7">
        <v>0</v>
      </c>
      <c r="D221" s="7">
        <v>0</v>
      </c>
      <c r="E221" s="7">
        <v>0</v>
      </c>
      <c r="F221" s="7">
        <v>0</v>
      </c>
      <c r="G221" s="7">
        <v>0</v>
      </c>
      <c r="H221" s="7">
        <v>0</v>
      </c>
      <c r="I221" s="7">
        <v>0</v>
      </c>
      <c r="J221" s="7">
        <v>0</v>
      </c>
      <c r="K221" s="7">
        <v>0.27828766124999998</v>
      </c>
      <c r="L221" s="7">
        <v>0.28435616499999899</v>
      </c>
      <c r="M221" s="7">
        <v>0.28566030708333301</v>
      </c>
      <c r="N221" s="7">
        <v>0.72055417916666598</v>
      </c>
      <c r="O221" s="7">
        <v>0.89342425458333297</v>
      </c>
      <c r="P221" s="7">
        <v>1.1054398108333301</v>
      </c>
      <c r="Q221" s="7">
        <v>1.2840784212499901</v>
      </c>
      <c r="R221" s="7">
        <v>1.6638235854166601</v>
      </c>
      <c r="S221" s="7">
        <v>2.09059266041666</v>
      </c>
      <c r="T221" s="7">
        <v>2.4220249724999898</v>
      </c>
      <c r="U221" s="7">
        <v>2.8763852516666599</v>
      </c>
      <c r="V221" s="7">
        <v>3.2571678424999901</v>
      </c>
      <c r="W221" s="7">
        <v>3.3871556923139798</v>
      </c>
      <c r="X221" s="7">
        <v>0</v>
      </c>
      <c r="Y221" s="7">
        <v>0</v>
      </c>
      <c r="Z221" s="7">
        <v>0</v>
      </c>
      <c r="AA221" s="7">
        <v>0</v>
      </c>
      <c r="AB221" s="7">
        <v>0</v>
      </c>
      <c r="AC221" s="7">
        <v>0</v>
      </c>
      <c r="AD221" s="7">
        <v>0</v>
      </c>
      <c r="AE221" s="7">
        <v>0</v>
      </c>
      <c r="AF221" s="7">
        <v>0</v>
      </c>
      <c r="AG221" s="7">
        <v>0</v>
      </c>
      <c r="AH221" s="7">
        <v>0</v>
      </c>
      <c r="AI221" s="7">
        <v>0</v>
      </c>
      <c r="AJ221" s="7">
        <v>0</v>
      </c>
      <c r="AK221" s="7">
        <v>0</v>
      </c>
      <c r="AL221" s="8">
        <f t="shared" si="6"/>
        <v>6.64432353481397</v>
      </c>
      <c r="AM221" s="7">
        <f t="shared" si="7"/>
        <v>6644.3235348139697</v>
      </c>
    </row>
    <row r="222" spans="1:40" x14ac:dyDescent="0.2">
      <c r="A222" s="6" t="s">
        <v>101</v>
      </c>
      <c r="B222" s="7">
        <v>0</v>
      </c>
      <c r="C222" s="7">
        <v>0</v>
      </c>
      <c r="D222" s="7">
        <v>0</v>
      </c>
      <c r="E222" s="7">
        <v>5.7712223333333298E-2</v>
      </c>
      <c r="F222" s="7">
        <v>0.10388916499999901</v>
      </c>
      <c r="G222" s="7">
        <v>0.12684410291666601</v>
      </c>
      <c r="H222" s="7">
        <v>0.13100804375</v>
      </c>
      <c r="I222" s="7">
        <v>0</v>
      </c>
      <c r="J222" s="7">
        <v>0</v>
      </c>
      <c r="K222" s="7">
        <v>0.284458305416666</v>
      </c>
      <c r="L222" s="7">
        <v>0.37501133708333301</v>
      </c>
      <c r="M222" s="7">
        <v>0.51763455749999998</v>
      </c>
      <c r="N222" s="7">
        <v>0.749855452916666</v>
      </c>
      <c r="O222" s="7">
        <v>1.1427502924999999</v>
      </c>
      <c r="P222" s="7">
        <v>1.3734062874999999</v>
      </c>
      <c r="Q222" s="7">
        <v>1.61728930333333</v>
      </c>
      <c r="R222" s="7">
        <v>2.0900370083333302</v>
      </c>
      <c r="S222" s="7">
        <v>3.3582221729166601</v>
      </c>
      <c r="T222" s="7">
        <v>4.5950367566666603</v>
      </c>
      <c r="U222" s="7">
        <v>6.1664445316666603</v>
      </c>
      <c r="V222" s="7">
        <v>7.87049065791666</v>
      </c>
      <c r="W222" s="7">
        <v>8.6431553903090403</v>
      </c>
      <c r="X222" s="7">
        <v>10.6593729520769</v>
      </c>
      <c r="Y222" s="7">
        <v>12.524043910520099</v>
      </c>
      <c r="Z222" s="7">
        <v>0</v>
      </c>
      <c r="AA222" s="7">
        <v>0</v>
      </c>
      <c r="AB222" s="7">
        <v>0</v>
      </c>
      <c r="AC222" s="7">
        <v>0</v>
      </c>
      <c r="AD222" s="7">
        <v>0</v>
      </c>
      <c r="AE222" s="7">
        <v>0</v>
      </c>
      <c r="AF222" s="7">
        <v>0</v>
      </c>
      <c r="AG222" s="7">
        <v>0</v>
      </c>
      <c r="AH222" s="7">
        <v>0</v>
      </c>
      <c r="AI222" s="7">
        <v>0</v>
      </c>
      <c r="AJ222" s="7">
        <v>0</v>
      </c>
      <c r="AK222" s="7">
        <v>0</v>
      </c>
      <c r="AL222" s="8">
        <f t="shared" si="6"/>
        <v>39.697062910822702</v>
      </c>
      <c r="AM222" s="7">
        <f t="shared" si="7"/>
        <v>39697.0629108227</v>
      </c>
    </row>
    <row r="223" spans="1:40" x14ac:dyDescent="0.2">
      <c r="A223" s="6" t="s">
        <v>102</v>
      </c>
      <c r="B223" s="7">
        <v>0.25246587999999998</v>
      </c>
      <c r="C223" s="7">
        <v>0.96651033249999996</v>
      </c>
      <c r="D223" s="7">
        <v>0.98706988249999905</v>
      </c>
      <c r="E223" s="7">
        <v>1.0790778804166601</v>
      </c>
      <c r="F223" s="7">
        <v>1.1195610224999999</v>
      </c>
      <c r="G223" s="7">
        <v>1.2887692074999999</v>
      </c>
      <c r="H223" s="7">
        <v>1.40283121</v>
      </c>
      <c r="I223" s="7">
        <v>1.6742382949999901</v>
      </c>
      <c r="J223" s="7">
        <v>1.7322376666666599</v>
      </c>
      <c r="K223" s="7">
        <v>1.7999341549999901</v>
      </c>
      <c r="L223" s="7">
        <v>1.8790778858333299</v>
      </c>
      <c r="M223" s="7">
        <v>1.9768736795833299</v>
      </c>
      <c r="N223" s="7">
        <v>2.9457696124999901</v>
      </c>
      <c r="O223" s="7">
        <v>3.1225244191666599</v>
      </c>
      <c r="P223" s="7">
        <v>3.1748403949999902</v>
      </c>
      <c r="Q223" s="7">
        <v>3.3290929779166598</v>
      </c>
      <c r="R223" s="7">
        <v>3.7369482891666599</v>
      </c>
      <c r="S223" s="7">
        <v>4.1086876649999997</v>
      </c>
      <c r="T223" s="7">
        <v>4.5286416916666603</v>
      </c>
      <c r="U223" s="7">
        <v>4.6693982666666596</v>
      </c>
      <c r="V223" s="7">
        <v>4.76454864416666</v>
      </c>
      <c r="W223" s="7">
        <v>5.1385145753783403</v>
      </c>
      <c r="X223" s="7">
        <v>0</v>
      </c>
      <c r="Y223" s="7">
        <v>0</v>
      </c>
      <c r="Z223" s="7">
        <v>0</v>
      </c>
      <c r="AA223" s="7">
        <v>0</v>
      </c>
      <c r="AB223" s="7">
        <v>0</v>
      </c>
      <c r="AC223" s="7">
        <v>0</v>
      </c>
      <c r="AD223" s="7">
        <v>0</v>
      </c>
      <c r="AE223" s="7">
        <v>0</v>
      </c>
      <c r="AF223" s="7">
        <v>0</v>
      </c>
      <c r="AG223" s="7">
        <v>0</v>
      </c>
      <c r="AH223" s="7">
        <v>0</v>
      </c>
      <c r="AI223" s="7">
        <v>0</v>
      </c>
      <c r="AJ223" s="7">
        <v>0</v>
      </c>
      <c r="AK223" s="7">
        <v>0</v>
      </c>
      <c r="AL223" s="8">
        <f t="shared" si="6"/>
        <v>9.9030632195450004</v>
      </c>
      <c r="AM223" s="7">
        <f t="shared" si="7"/>
        <v>9903.0632195449998</v>
      </c>
    </row>
    <row r="224" spans="1:40" x14ac:dyDescent="0.2">
      <c r="A224" s="6" t="s">
        <v>103</v>
      </c>
      <c r="B224" s="7">
        <v>5.93499976083333</v>
      </c>
      <c r="C224" s="7">
        <v>6.54634921999999</v>
      </c>
      <c r="D224" s="7">
        <v>7.27073531416666</v>
      </c>
      <c r="E224" s="7">
        <v>7.9313578033333298</v>
      </c>
      <c r="F224" s="7">
        <v>7.7912492937499902</v>
      </c>
      <c r="G224" s="7">
        <v>8.36308922541666</v>
      </c>
      <c r="H224" s="7">
        <v>8.7435547737499899</v>
      </c>
      <c r="I224" s="7">
        <v>9.2487342299999895</v>
      </c>
      <c r="J224" s="7">
        <v>9.7174515029166599</v>
      </c>
      <c r="K224" s="7">
        <v>10.258292065833301</v>
      </c>
      <c r="L224" s="7">
        <v>10.747162731666601</v>
      </c>
      <c r="M224" s="7">
        <v>10.980963414166601</v>
      </c>
      <c r="N224" s="7">
        <v>11.239229632499899</v>
      </c>
      <c r="O224" s="7">
        <v>11.628395688333301</v>
      </c>
      <c r="P224" s="7">
        <v>12.0718958299999</v>
      </c>
      <c r="Q224" s="7">
        <v>12.724764214583301</v>
      </c>
      <c r="R224" s="7">
        <v>13.1321456899999</v>
      </c>
      <c r="S224" s="7">
        <v>13.6653565824999</v>
      </c>
      <c r="T224" s="7">
        <v>13.792141102499899</v>
      </c>
      <c r="U224" s="7">
        <v>14.207084859583301</v>
      </c>
      <c r="V224" s="7">
        <v>14.398389703333301</v>
      </c>
      <c r="W224" s="7">
        <v>14.685139850134901</v>
      </c>
      <c r="X224" s="7">
        <v>0</v>
      </c>
      <c r="Y224" s="7">
        <v>0</v>
      </c>
      <c r="Z224" s="7">
        <v>0</v>
      </c>
      <c r="AA224" s="7">
        <v>0</v>
      </c>
      <c r="AB224" s="7">
        <v>0</v>
      </c>
      <c r="AC224" s="7">
        <v>0</v>
      </c>
      <c r="AD224" s="7">
        <v>0</v>
      </c>
      <c r="AE224" s="7">
        <v>0</v>
      </c>
      <c r="AF224" s="7">
        <v>0</v>
      </c>
      <c r="AG224" s="7">
        <v>0</v>
      </c>
      <c r="AH224" s="7">
        <v>0</v>
      </c>
      <c r="AI224" s="7">
        <v>0</v>
      </c>
      <c r="AJ224" s="7">
        <v>0</v>
      </c>
      <c r="AK224" s="7">
        <v>0</v>
      </c>
      <c r="AL224" s="8">
        <f t="shared" si="6"/>
        <v>29.083529553468203</v>
      </c>
      <c r="AM224" s="7">
        <f t="shared" si="7"/>
        <v>29083.529553468205</v>
      </c>
      <c r="AN224" s="7">
        <f>AM224+AM234</f>
        <v>29094.373499385252</v>
      </c>
    </row>
    <row r="225" spans="1:40" x14ac:dyDescent="0.2">
      <c r="A225" s="6" t="s">
        <v>104</v>
      </c>
      <c r="B225" s="7">
        <v>0</v>
      </c>
      <c r="C225" s="7">
        <v>0</v>
      </c>
      <c r="D225" s="7">
        <v>0</v>
      </c>
      <c r="E225" s="7">
        <v>0</v>
      </c>
      <c r="F225" s="7">
        <v>0</v>
      </c>
      <c r="G225" s="7">
        <v>0</v>
      </c>
      <c r="H225" s="7">
        <v>0.252771249999999</v>
      </c>
      <c r="I225" s="7">
        <v>0.56513794708333298</v>
      </c>
      <c r="J225" s="7">
        <v>0.69210732999999902</v>
      </c>
      <c r="K225" s="7">
        <v>0.98270500791666604</v>
      </c>
      <c r="L225" s="7">
        <v>1.3151013524999999</v>
      </c>
      <c r="M225" s="7">
        <v>1.6957037324999999</v>
      </c>
      <c r="N225" s="7">
        <v>2.2272471733333301</v>
      </c>
      <c r="O225" s="7">
        <v>2.4496033320833299</v>
      </c>
      <c r="P225" s="7">
        <v>2.8460380566666599</v>
      </c>
      <c r="Q225" s="7">
        <v>2.9978878929166601</v>
      </c>
      <c r="R225" s="7">
        <v>3.0539745816666599</v>
      </c>
      <c r="S225" s="7">
        <v>3.4314904312499999</v>
      </c>
      <c r="T225" s="7">
        <v>3.8782430074999898</v>
      </c>
      <c r="U225" s="7">
        <v>4.1511793349999904</v>
      </c>
      <c r="V225" s="7">
        <v>4.3985546999999903</v>
      </c>
      <c r="W225" s="7">
        <v>4.4762866855299297</v>
      </c>
      <c r="X225" s="7">
        <v>4.5467429244474404</v>
      </c>
      <c r="Y225" s="7">
        <v>4.6219224098653804</v>
      </c>
      <c r="Z225" s="7">
        <v>4.7212430654606399</v>
      </c>
      <c r="AA225" s="7">
        <v>4.7945540651282403</v>
      </c>
      <c r="AB225" s="7">
        <v>4.8727008999904404</v>
      </c>
      <c r="AC225" s="7">
        <v>4.9686657712823701</v>
      </c>
      <c r="AD225" s="7">
        <v>5.0449088794404204</v>
      </c>
      <c r="AE225" s="7">
        <v>5.12232712698097</v>
      </c>
      <c r="AF225" s="7">
        <v>5.2147365766375797</v>
      </c>
      <c r="AG225" s="7">
        <v>5.2738746325625998</v>
      </c>
      <c r="AH225" s="7">
        <v>5.3293757839757001</v>
      </c>
      <c r="AI225" s="7">
        <v>5.3703894737082898</v>
      </c>
      <c r="AJ225" s="7">
        <v>0</v>
      </c>
      <c r="AK225" s="7">
        <v>0</v>
      </c>
      <c r="AL225" s="8">
        <f t="shared" si="6"/>
        <v>68.756282995009983</v>
      </c>
      <c r="AM225" s="7">
        <f t="shared" si="7"/>
        <v>68756.282995009984</v>
      </c>
      <c r="AN225" s="7">
        <f>AM225+AM235</f>
        <v>88100.297674984657</v>
      </c>
    </row>
    <row r="226" spans="1:40" x14ac:dyDescent="0.2">
      <c r="A226" s="6" t="s">
        <v>105</v>
      </c>
      <c r="B226" s="7">
        <v>0</v>
      </c>
      <c r="C226" s="7">
        <v>0</v>
      </c>
      <c r="D226" s="7">
        <v>0</v>
      </c>
      <c r="E226" s="7">
        <v>0</v>
      </c>
      <c r="F226" s="7">
        <v>0</v>
      </c>
      <c r="G226" s="7">
        <v>0</v>
      </c>
      <c r="H226" s="7">
        <v>0</v>
      </c>
      <c r="I226" s="7">
        <v>0</v>
      </c>
      <c r="J226" s="7">
        <v>0</v>
      </c>
      <c r="K226" s="7">
        <v>0</v>
      </c>
      <c r="L226" s="7">
        <v>0</v>
      </c>
      <c r="M226" s="7">
        <v>0</v>
      </c>
      <c r="N226" s="7">
        <v>0</v>
      </c>
      <c r="O226" s="7">
        <v>0</v>
      </c>
      <c r="P226" s="7">
        <v>0</v>
      </c>
      <c r="Q226" s="7">
        <v>0</v>
      </c>
      <c r="R226" s="7">
        <v>0</v>
      </c>
      <c r="S226" s="7">
        <v>0</v>
      </c>
      <c r="T226" s="7">
        <v>0</v>
      </c>
      <c r="U226" s="7">
        <v>0</v>
      </c>
      <c r="V226" s="7">
        <v>0</v>
      </c>
      <c r="W226" s="7">
        <v>0</v>
      </c>
      <c r="X226" s="7">
        <v>0</v>
      </c>
      <c r="Y226" s="7">
        <v>0</v>
      </c>
      <c r="Z226" s="7">
        <v>0</v>
      </c>
      <c r="AA226" s="7">
        <v>6.4628966350341798E-3</v>
      </c>
      <c r="AB226" s="7">
        <v>1.34055857622428E-2</v>
      </c>
      <c r="AC226" s="7">
        <v>2.0283544247019301E-2</v>
      </c>
      <c r="AD226" s="7">
        <v>2.7128286516565001E-2</v>
      </c>
      <c r="AE226" s="7">
        <v>1.1068117680248299</v>
      </c>
      <c r="AF226" s="7">
        <v>2.1518243110673501</v>
      </c>
      <c r="AG226" s="7">
        <v>3.1912402223285601</v>
      </c>
      <c r="AH226" s="7">
        <v>4.2335657086804996</v>
      </c>
      <c r="AI226" s="7">
        <v>5.2762479511786697</v>
      </c>
      <c r="AJ226" s="7">
        <v>6.3254299922978596</v>
      </c>
      <c r="AK226" s="7">
        <v>7.4266812011049099</v>
      </c>
      <c r="AL226" s="8">
        <f t="shared" si="6"/>
        <v>16.026970274440771</v>
      </c>
      <c r="AM226" s="7">
        <f t="shared" si="7"/>
        <v>16026.970274440771</v>
      </c>
    </row>
    <row r="227" spans="1:40" x14ac:dyDescent="0.2">
      <c r="A227" s="6" t="s">
        <v>106</v>
      </c>
      <c r="B227" s="7">
        <v>0</v>
      </c>
      <c r="C227" s="7">
        <v>0</v>
      </c>
      <c r="D227" s="7">
        <v>0</v>
      </c>
      <c r="E227" s="7">
        <v>0</v>
      </c>
      <c r="F227" s="7">
        <v>0</v>
      </c>
      <c r="G227" s="7">
        <v>0</v>
      </c>
      <c r="H227" s="7">
        <v>0</v>
      </c>
      <c r="I227" s="7">
        <v>0</v>
      </c>
      <c r="J227" s="7">
        <v>0</v>
      </c>
      <c r="K227" s="7">
        <v>0</v>
      </c>
      <c r="L227" s="7">
        <v>0</v>
      </c>
      <c r="M227" s="7">
        <v>0</v>
      </c>
      <c r="N227" s="7">
        <v>0</v>
      </c>
      <c r="O227" s="7">
        <v>0</v>
      </c>
      <c r="P227" s="7">
        <v>0</v>
      </c>
      <c r="Q227" s="7">
        <v>0.55031556374999901</v>
      </c>
      <c r="R227" s="7">
        <v>7.3344020833333301E-3</v>
      </c>
      <c r="S227" s="7">
        <v>9.4114666666666597E-3</v>
      </c>
      <c r="T227" s="7">
        <v>0.55031556374999901</v>
      </c>
      <c r="U227" s="7">
        <v>1.91998326791666</v>
      </c>
      <c r="V227" s="7">
        <v>3.5663162041666601</v>
      </c>
      <c r="W227" s="7">
        <v>4.6854759132278998</v>
      </c>
      <c r="X227" s="7">
        <v>0</v>
      </c>
      <c r="Y227" s="7">
        <v>0</v>
      </c>
      <c r="Z227" s="7">
        <v>0</v>
      </c>
      <c r="AA227" s="7">
        <v>0</v>
      </c>
      <c r="AB227" s="7">
        <v>0</v>
      </c>
      <c r="AC227" s="7">
        <v>0</v>
      </c>
      <c r="AD227" s="7">
        <v>0</v>
      </c>
      <c r="AE227" s="7">
        <v>0</v>
      </c>
      <c r="AF227" s="7">
        <v>0</v>
      </c>
      <c r="AG227" s="7">
        <v>0</v>
      </c>
      <c r="AH227" s="7">
        <v>0</v>
      </c>
      <c r="AI227" s="7">
        <v>0</v>
      </c>
      <c r="AJ227" s="7">
        <v>0</v>
      </c>
      <c r="AK227" s="7">
        <v>0</v>
      </c>
      <c r="AL227" s="8">
        <f t="shared" si="6"/>
        <v>8.2517921173945599</v>
      </c>
      <c r="AM227" s="7">
        <f t="shared" si="7"/>
        <v>8251.7921173945597</v>
      </c>
    </row>
    <row r="228" spans="1:40" x14ac:dyDescent="0.2">
      <c r="A228" s="6" t="s">
        <v>107</v>
      </c>
      <c r="B228" s="7">
        <v>0</v>
      </c>
      <c r="C228" s="7">
        <v>0</v>
      </c>
      <c r="D228" s="7">
        <v>0</v>
      </c>
      <c r="E228" s="7">
        <v>0</v>
      </c>
      <c r="F228" s="7">
        <v>0</v>
      </c>
      <c r="G228" s="7">
        <v>0</v>
      </c>
      <c r="H228" s="7">
        <v>0</v>
      </c>
      <c r="I228" s="7">
        <v>0</v>
      </c>
      <c r="J228" s="7">
        <v>0</v>
      </c>
      <c r="K228" s="7">
        <v>0</v>
      </c>
      <c r="L228" s="7">
        <v>0</v>
      </c>
      <c r="M228" s="7">
        <v>0</v>
      </c>
      <c r="N228" s="7">
        <v>0</v>
      </c>
      <c r="O228" s="7">
        <v>0</v>
      </c>
      <c r="P228" s="7">
        <v>0</v>
      </c>
      <c r="Q228" s="7">
        <v>0</v>
      </c>
      <c r="R228" s="7">
        <v>0</v>
      </c>
      <c r="S228" s="7">
        <v>0</v>
      </c>
      <c r="T228" s="7">
        <v>0</v>
      </c>
      <c r="U228" s="7">
        <v>0</v>
      </c>
      <c r="V228" s="7">
        <v>0</v>
      </c>
      <c r="W228" s="7">
        <v>0</v>
      </c>
      <c r="X228" s="7">
        <v>0</v>
      </c>
      <c r="Y228" s="7">
        <v>0</v>
      </c>
      <c r="Z228" s="7">
        <v>0</v>
      </c>
      <c r="AA228" s="7">
        <v>0</v>
      </c>
      <c r="AB228" s="7">
        <v>0</v>
      </c>
      <c r="AC228" s="7">
        <v>1.4872798994583099E-2</v>
      </c>
      <c r="AD228" s="7">
        <v>0.38453589307921299</v>
      </c>
      <c r="AE228" s="7">
        <v>1.1281956016472601</v>
      </c>
      <c r="AF228" s="7">
        <v>1.85086304872251</v>
      </c>
      <c r="AG228" s="7">
        <v>2.5702689003085402</v>
      </c>
      <c r="AH228" s="7">
        <v>3.29160076896747</v>
      </c>
      <c r="AI228" s="7">
        <v>4.0133021368577602</v>
      </c>
      <c r="AJ228" s="7">
        <v>0</v>
      </c>
      <c r="AK228" s="7">
        <v>0</v>
      </c>
      <c r="AL228" s="8">
        <f t="shared" si="6"/>
        <v>13.253639148577337</v>
      </c>
      <c r="AM228" s="7">
        <f t="shared" si="7"/>
        <v>13253.639148577337</v>
      </c>
    </row>
    <row r="229" spans="1:40" x14ac:dyDescent="0.2">
      <c r="A229" s="6" t="s">
        <v>108</v>
      </c>
      <c r="B229" s="7">
        <v>0</v>
      </c>
      <c r="C229" s="7">
        <v>0</v>
      </c>
      <c r="D229" s="7">
        <v>0</v>
      </c>
      <c r="E229" s="7">
        <v>0</v>
      </c>
      <c r="F229" s="7">
        <v>0</v>
      </c>
      <c r="G229" s="7">
        <v>0</v>
      </c>
      <c r="H229" s="7">
        <v>0</v>
      </c>
      <c r="I229" s="7">
        <v>0</v>
      </c>
      <c r="J229" s="7">
        <v>0</v>
      </c>
      <c r="K229" s="7">
        <v>0</v>
      </c>
      <c r="L229" s="7">
        <v>0</v>
      </c>
      <c r="M229" s="7">
        <v>0</v>
      </c>
      <c r="N229" s="7">
        <v>0</v>
      </c>
      <c r="O229" s="7">
        <v>1.9448463333333301E-2</v>
      </c>
      <c r="P229" s="7">
        <v>3.9016889999999901E-2</v>
      </c>
      <c r="Q229" s="7">
        <v>0.105558525833333</v>
      </c>
      <c r="R229" s="7">
        <v>0.124078662916666</v>
      </c>
      <c r="S229" s="7">
        <v>0.15002061291666599</v>
      </c>
      <c r="T229" s="7">
        <v>0.181344491666666</v>
      </c>
      <c r="U229" s="7">
        <v>0.21214065499999901</v>
      </c>
      <c r="V229" s="7">
        <v>0.264178750416666</v>
      </c>
      <c r="W229" s="7">
        <v>0.27489002428946202</v>
      </c>
      <c r="X229" s="7">
        <v>0.97661287878870895</v>
      </c>
      <c r="Y229" s="7">
        <v>1.91419959089472</v>
      </c>
      <c r="Z229" s="7">
        <v>2.6891016232085998</v>
      </c>
      <c r="AA229" s="7">
        <v>0</v>
      </c>
      <c r="AB229" s="7">
        <v>0</v>
      </c>
      <c r="AC229" s="7">
        <v>0</v>
      </c>
      <c r="AD229" s="7">
        <v>0</v>
      </c>
      <c r="AE229" s="7">
        <v>0</v>
      </c>
      <c r="AF229" s="7">
        <v>0</v>
      </c>
      <c r="AG229" s="7">
        <v>0</v>
      </c>
      <c r="AH229" s="7">
        <v>0</v>
      </c>
      <c r="AI229" s="7">
        <v>0</v>
      </c>
      <c r="AJ229" s="7">
        <v>0</v>
      </c>
      <c r="AK229" s="7">
        <v>0</v>
      </c>
      <c r="AL229" s="8">
        <f t="shared" si="6"/>
        <v>6.1189828675981568</v>
      </c>
      <c r="AM229" s="7">
        <f t="shared" si="7"/>
        <v>6118.9828675981571</v>
      </c>
    </row>
    <row r="230" spans="1:40" x14ac:dyDescent="0.2">
      <c r="A230" s="6" t="s">
        <v>109</v>
      </c>
      <c r="B230" s="7">
        <v>0</v>
      </c>
      <c r="C230" s="7">
        <v>0</v>
      </c>
      <c r="D230" s="7">
        <v>0</v>
      </c>
      <c r="E230" s="7">
        <v>0</v>
      </c>
      <c r="F230" s="7">
        <v>0</v>
      </c>
      <c r="G230" s="7">
        <v>0</v>
      </c>
      <c r="H230" s="7">
        <v>0</v>
      </c>
      <c r="I230" s="7">
        <v>0</v>
      </c>
      <c r="J230" s="7">
        <v>0</v>
      </c>
      <c r="K230" s="7">
        <v>0</v>
      </c>
      <c r="L230" s="7">
        <v>0</v>
      </c>
      <c r="M230" s="7">
        <v>0</v>
      </c>
      <c r="N230" s="7">
        <v>0</v>
      </c>
      <c r="O230" s="7">
        <v>0</v>
      </c>
      <c r="P230" s="7">
        <v>0</v>
      </c>
      <c r="Q230" s="7">
        <v>0</v>
      </c>
      <c r="R230" s="7">
        <v>0</v>
      </c>
      <c r="S230" s="7">
        <v>0</v>
      </c>
      <c r="T230" s="7">
        <v>0</v>
      </c>
      <c r="U230" s="7">
        <v>0</v>
      </c>
      <c r="V230" s="7">
        <v>0</v>
      </c>
      <c r="W230" s="7">
        <v>0</v>
      </c>
      <c r="X230" s="7">
        <v>0</v>
      </c>
      <c r="Y230" s="7">
        <v>0</v>
      </c>
      <c r="Z230" s="7">
        <v>0</v>
      </c>
      <c r="AA230" s="7">
        <v>0</v>
      </c>
      <c r="AB230" s="7">
        <v>0</v>
      </c>
      <c r="AC230" s="7">
        <v>0</v>
      </c>
      <c r="AD230" s="7">
        <v>0</v>
      </c>
      <c r="AE230" s="7">
        <v>0</v>
      </c>
      <c r="AF230" s="7">
        <v>0</v>
      </c>
      <c r="AG230" s="7">
        <v>0</v>
      </c>
      <c r="AH230" s="7">
        <v>0</v>
      </c>
      <c r="AI230" s="7">
        <v>0</v>
      </c>
      <c r="AJ230" s="7">
        <v>0</v>
      </c>
      <c r="AK230" s="7">
        <v>0</v>
      </c>
      <c r="AL230" s="8">
        <f t="shared" si="6"/>
        <v>0</v>
      </c>
      <c r="AM230" s="7">
        <f t="shared" si="7"/>
        <v>0</v>
      </c>
    </row>
    <row r="231" spans="1:40" x14ac:dyDescent="0.2">
      <c r="A231" s="6" t="s">
        <v>110</v>
      </c>
      <c r="B231" s="7">
        <v>0</v>
      </c>
      <c r="C231" s="7">
        <v>0</v>
      </c>
      <c r="D231" s="7">
        <v>0</v>
      </c>
      <c r="E231" s="7">
        <v>0</v>
      </c>
      <c r="F231" s="7">
        <v>0</v>
      </c>
      <c r="G231" s="7">
        <v>0</v>
      </c>
      <c r="H231" s="7">
        <v>0</v>
      </c>
      <c r="I231" s="7">
        <v>0</v>
      </c>
      <c r="J231" s="7">
        <v>0</v>
      </c>
      <c r="K231" s="7">
        <v>0</v>
      </c>
      <c r="L231" s="7">
        <v>0</v>
      </c>
      <c r="M231" s="7">
        <v>0</v>
      </c>
      <c r="N231" s="7">
        <v>0</v>
      </c>
      <c r="O231" s="7">
        <v>0</v>
      </c>
      <c r="P231" s="7">
        <v>0</v>
      </c>
      <c r="Q231" s="7">
        <v>0</v>
      </c>
      <c r="R231" s="7">
        <v>0</v>
      </c>
      <c r="S231" s="7">
        <v>0</v>
      </c>
      <c r="T231" s="7">
        <v>0</v>
      </c>
      <c r="U231" s="7">
        <v>0</v>
      </c>
      <c r="V231" s="7">
        <v>0</v>
      </c>
      <c r="W231" s="7">
        <v>3.05244109266362E-2</v>
      </c>
      <c r="X231" s="7">
        <v>8.8236954052918704E-2</v>
      </c>
      <c r="Y231" s="7">
        <v>0.15182250518778501</v>
      </c>
      <c r="Z231" s="7">
        <v>0</v>
      </c>
      <c r="AA231" s="7">
        <v>0</v>
      </c>
      <c r="AB231" s="7">
        <v>0</v>
      </c>
      <c r="AC231" s="7">
        <v>0</v>
      </c>
      <c r="AD231" s="7">
        <v>0</v>
      </c>
      <c r="AE231" s="7">
        <v>0</v>
      </c>
      <c r="AF231" s="7">
        <v>0</v>
      </c>
      <c r="AG231" s="7">
        <v>0</v>
      </c>
      <c r="AH231" s="7">
        <v>0</v>
      </c>
      <c r="AI231" s="7">
        <v>0</v>
      </c>
      <c r="AJ231" s="7">
        <v>0</v>
      </c>
      <c r="AK231" s="7">
        <v>0</v>
      </c>
      <c r="AL231" s="8">
        <f t="shared" si="6"/>
        <v>0.27058387016733992</v>
      </c>
      <c r="AM231" s="7">
        <f t="shared" si="7"/>
        <v>270.58387016733991</v>
      </c>
    </row>
    <row r="232" spans="1:40" x14ac:dyDescent="0.2">
      <c r="A232" s="6" t="s">
        <v>111</v>
      </c>
      <c r="B232" s="7">
        <v>0</v>
      </c>
      <c r="C232" s="7">
        <v>0</v>
      </c>
      <c r="D232" s="7">
        <v>0</v>
      </c>
      <c r="E232" s="7">
        <v>0</v>
      </c>
      <c r="F232" s="7">
        <v>0</v>
      </c>
      <c r="G232" s="7">
        <v>0</v>
      </c>
      <c r="H232" s="7">
        <v>0</v>
      </c>
      <c r="I232" s="7">
        <v>0</v>
      </c>
      <c r="J232" s="7">
        <v>0</v>
      </c>
      <c r="K232" s="7">
        <v>0</v>
      </c>
      <c r="L232" s="7">
        <v>0</v>
      </c>
      <c r="M232" s="7">
        <v>0</v>
      </c>
      <c r="N232" s="7">
        <v>0</v>
      </c>
      <c r="O232" s="7">
        <v>0</v>
      </c>
      <c r="P232" s="7">
        <v>0</v>
      </c>
      <c r="Q232" s="7">
        <v>0</v>
      </c>
      <c r="R232" s="7">
        <v>0</v>
      </c>
      <c r="S232" s="7">
        <v>0</v>
      </c>
      <c r="T232" s="7">
        <v>0</v>
      </c>
      <c r="U232" s="7">
        <v>0</v>
      </c>
      <c r="V232" s="7">
        <v>0</v>
      </c>
      <c r="W232" s="7">
        <v>0.17152426490093201</v>
      </c>
      <c r="X232" s="7">
        <v>0.241854764268882</v>
      </c>
      <c r="Y232" s="7">
        <v>0.31931759082245798</v>
      </c>
      <c r="Z232" s="7">
        <v>0.40028271568068202</v>
      </c>
      <c r="AA232" s="7">
        <v>0.90578073410939897</v>
      </c>
      <c r="AB232" s="7">
        <v>0</v>
      </c>
      <c r="AC232" s="7">
        <v>0</v>
      </c>
      <c r="AD232" s="7">
        <v>0</v>
      </c>
      <c r="AE232" s="7">
        <v>0</v>
      </c>
      <c r="AF232" s="7">
        <v>0</v>
      </c>
      <c r="AG232" s="7">
        <v>0</v>
      </c>
      <c r="AH232" s="7">
        <v>0</v>
      </c>
      <c r="AI232" s="7">
        <v>0</v>
      </c>
      <c r="AJ232" s="7">
        <v>0</v>
      </c>
      <c r="AK232" s="7">
        <v>0</v>
      </c>
      <c r="AL232" s="8">
        <f t="shared" si="6"/>
        <v>2.0387600697823531</v>
      </c>
      <c r="AM232" s="7">
        <f t="shared" si="7"/>
        <v>2038.7600697823532</v>
      </c>
    </row>
    <row r="233" spans="1:40" x14ac:dyDescent="0.2">
      <c r="A233" s="6" t="s">
        <v>112</v>
      </c>
      <c r="B233" s="7">
        <v>0</v>
      </c>
      <c r="C233" s="7">
        <v>0</v>
      </c>
      <c r="D233" s="7">
        <v>0</v>
      </c>
      <c r="E233" s="7">
        <v>0</v>
      </c>
      <c r="F233" s="7">
        <v>0</v>
      </c>
      <c r="G233" s="7">
        <v>0</v>
      </c>
      <c r="H233" s="7">
        <v>0</v>
      </c>
      <c r="I233" s="7">
        <v>0</v>
      </c>
      <c r="J233" s="7">
        <v>0</v>
      </c>
      <c r="K233" s="7">
        <v>0</v>
      </c>
      <c r="L233" s="7">
        <v>0</v>
      </c>
      <c r="M233" s="7">
        <v>0</v>
      </c>
      <c r="N233" s="7">
        <v>0</v>
      </c>
      <c r="O233" s="7">
        <v>0</v>
      </c>
      <c r="P233" s="7">
        <v>0</v>
      </c>
      <c r="Q233" s="7">
        <v>0.154075417083333</v>
      </c>
      <c r="R233" s="7">
        <v>0.210375231666666</v>
      </c>
      <c r="S233" s="7">
        <v>0.48468299333333298</v>
      </c>
      <c r="T233" s="7">
        <v>0.56019623833333299</v>
      </c>
      <c r="U233" s="7">
        <v>0.68779621416666603</v>
      </c>
      <c r="V233" s="7">
        <v>0.93180522291666601</v>
      </c>
      <c r="W233" s="7">
        <v>1.1496113744793</v>
      </c>
      <c r="X233" s="7">
        <v>1.4950246331807899</v>
      </c>
      <c r="Y233" s="7">
        <v>1.8221621597367901</v>
      </c>
      <c r="Z233" s="7">
        <v>0</v>
      </c>
      <c r="AA233" s="7">
        <v>0</v>
      </c>
      <c r="AB233" s="7">
        <v>0</v>
      </c>
      <c r="AC233" s="7">
        <v>0</v>
      </c>
      <c r="AD233" s="7">
        <v>0</v>
      </c>
      <c r="AE233" s="7">
        <v>0</v>
      </c>
      <c r="AF233" s="7">
        <v>0</v>
      </c>
      <c r="AG233" s="7">
        <v>0</v>
      </c>
      <c r="AH233" s="7">
        <v>0</v>
      </c>
      <c r="AI233" s="7">
        <v>0</v>
      </c>
      <c r="AJ233" s="7">
        <v>0</v>
      </c>
      <c r="AK233" s="7">
        <v>0</v>
      </c>
      <c r="AL233" s="8">
        <f t="shared" si="6"/>
        <v>5.3986033903135464</v>
      </c>
      <c r="AM233" s="7">
        <f t="shared" si="7"/>
        <v>5398.6033903135467</v>
      </c>
    </row>
    <row r="234" spans="1:40" x14ac:dyDescent="0.2">
      <c r="A234" s="6" t="s">
        <v>113</v>
      </c>
      <c r="B234" s="7">
        <v>0</v>
      </c>
      <c r="C234" s="7">
        <v>0</v>
      </c>
      <c r="D234" s="7">
        <v>0</v>
      </c>
      <c r="E234" s="7">
        <v>0</v>
      </c>
      <c r="F234" s="7">
        <v>0</v>
      </c>
      <c r="G234" s="7">
        <v>0</v>
      </c>
      <c r="H234" s="7">
        <v>0</v>
      </c>
      <c r="I234" s="7">
        <v>0</v>
      </c>
      <c r="J234" s="7">
        <v>0</v>
      </c>
      <c r="K234" s="7">
        <v>0</v>
      </c>
      <c r="L234" s="7">
        <v>0</v>
      </c>
      <c r="M234" s="7">
        <v>0</v>
      </c>
      <c r="N234" s="7">
        <v>0</v>
      </c>
      <c r="O234" s="7">
        <v>0</v>
      </c>
      <c r="P234" s="7">
        <v>0</v>
      </c>
      <c r="Q234" s="7">
        <v>0</v>
      </c>
      <c r="R234" s="7">
        <v>0</v>
      </c>
      <c r="S234" s="7">
        <v>0</v>
      </c>
      <c r="T234" s="7">
        <v>0</v>
      </c>
      <c r="U234" s="7">
        <v>0</v>
      </c>
      <c r="V234" s="7">
        <v>0</v>
      </c>
      <c r="W234" s="7">
        <v>1.08439459170459E-2</v>
      </c>
      <c r="X234" s="7">
        <v>0</v>
      </c>
      <c r="Y234" s="7">
        <v>0</v>
      </c>
      <c r="Z234" s="7">
        <v>0</v>
      </c>
      <c r="AA234" s="7">
        <v>0</v>
      </c>
      <c r="AB234" s="7">
        <v>0</v>
      </c>
      <c r="AC234" s="7">
        <v>0</v>
      </c>
      <c r="AD234" s="7">
        <v>0</v>
      </c>
      <c r="AE234" s="7">
        <v>0</v>
      </c>
      <c r="AF234" s="7">
        <v>0</v>
      </c>
      <c r="AG234" s="7">
        <v>0</v>
      </c>
      <c r="AH234" s="7">
        <v>0</v>
      </c>
      <c r="AI234" s="7">
        <v>0</v>
      </c>
      <c r="AJ234" s="7">
        <v>0</v>
      </c>
      <c r="AK234" s="7">
        <v>0</v>
      </c>
      <c r="AL234" s="8">
        <f t="shared" si="6"/>
        <v>1.08439459170459E-2</v>
      </c>
      <c r="AM234" s="7">
        <f t="shared" si="7"/>
        <v>10.8439459170459</v>
      </c>
    </row>
    <row r="235" spans="1:40" x14ac:dyDescent="0.2">
      <c r="A235" s="6" t="s">
        <v>114</v>
      </c>
      <c r="B235" s="7">
        <v>0</v>
      </c>
      <c r="C235" s="7">
        <v>0</v>
      </c>
      <c r="D235" s="7">
        <v>0</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0</v>
      </c>
      <c r="V235" s="7">
        <v>0</v>
      </c>
      <c r="W235" s="7">
        <v>0.208913570833891</v>
      </c>
      <c r="X235" s="7">
        <v>0.39595533012060702</v>
      </c>
      <c r="Y235" s="7">
        <v>0.59712206315557304</v>
      </c>
      <c r="Z235" s="7">
        <v>0.87066745859281802</v>
      </c>
      <c r="AA235" s="7">
        <v>1.06703030161527</v>
      </c>
      <c r="AB235" s="7">
        <v>1.2778588575733401</v>
      </c>
      <c r="AC235" s="7">
        <v>1.54209965606912</v>
      </c>
      <c r="AD235" s="7">
        <v>1.74713322417709</v>
      </c>
      <c r="AE235" s="7">
        <v>1.9556501950801799</v>
      </c>
      <c r="AF235" s="7">
        <v>2.20909868248087</v>
      </c>
      <c r="AG235" s="7">
        <v>2.3626908242059601</v>
      </c>
      <c r="AH235" s="7">
        <v>2.5053300131519798</v>
      </c>
      <c r="AI235" s="7">
        <v>2.60446450291797</v>
      </c>
      <c r="AJ235" s="7">
        <v>0</v>
      </c>
      <c r="AK235" s="7">
        <v>0</v>
      </c>
      <c r="AL235" s="8">
        <f t="shared" si="6"/>
        <v>19.34401467997467</v>
      </c>
      <c r="AM235" s="7">
        <f t="shared" si="7"/>
        <v>19344.014679974669</v>
      </c>
    </row>
    <row r="236" spans="1:40" x14ac:dyDescent="0.2">
      <c r="A236" s="6" t="s">
        <v>115</v>
      </c>
      <c r="B236" s="7">
        <v>0</v>
      </c>
      <c r="C236" s="7">
        <v>0</v>
      </c>
      <c r="D236" s="7">
        <v>0</v>
      </c>
      <c r="E236" s="7">
        <v>0</v>
      </c>
      <c r="F236" s="7">
        <v>0</v>
      </c>
      <c r="G236" s="7">
        <v>0</v>
      </c>
      <c r="H236" s="7">
        <v>0</v>
      </c>
      <c r="I236" s="7">
        <v>0</v>
      </c>
      <c r="J236" s="7">
        <v>0</v>
      </c>
      <c r="K236" s="7">
        <v>0</v>
      </c>
      <c r="L236" s="7">
        <v>0</v>
      </c>
      <c r="M236" s="7">
        <v>0</v>
      </c>
      <c r="N236" s="7">
        <v>0</v>
      </c>
      <c r="O236" s="7">
        <v>0</v>
      </c>
      <c r="P236" s="7">
        <v>0</v>
      </c>
      <c r="Q236" s="7">
        <v>0</v>
      </c>
      <c r="R236" s="7">
        <v>0</v>
      </c>
      <c r="S236" s="7">
        <v>0</v>
      </c>
      <c r="T236" s="7">
        <v>0</v>
      </c>
      <c r="U236" s="7">
        <v>0</v>
      </c>
      <c r="V236" s="7">
        <v>0</v>
      </c>
      <c r="W236" s="7">
        <v>9.0738198636149594E-3</v>
      </c>
      <c r="X236" s="7">
        <v>5.2916580362178903E-2</v>
      </c>
      <c r="Y236" s="7">
        <v>6.23718516775911E-2</v>
      </c>
      <c r="Z236" s="7">
        <v>7.2128871258389501E-2</v>
      </c>
      <c r="AA236" s="7">
        <v>0.11752629930264499</v>
      </c>
      <c r="AB236" s="7">
        <v>0.16525582335977301</v>
      </c>
      <c r="AC236" s="7">
        <v>0.22212973828100599</v>
      </c>
      <c r="AD236" s="7">
        <v>0.29761547599254201</v>
      </c>
      <c r="AE236" s="7">
        <v>0.37353141361238801</v>
      </c>
      <c r="AF236" s="7">
        <v>0.55820213339164804</v>
      </c>
      <c r="AG236" s="7">
        <v>1.1084913239009</v>
      </c>
      <c r="AH236" s="7">
        <v>1.66014649734521</v>
      </c>
      <c r="AI236" s="7">
        <v>2.2122341160350798</v>
      </c>
      <c r="AJ236" s="7">
        <v>0</v>
      </c>
      <c r="AK236" s="7">
        <v>0</v>
      </c>
      <c r="AL236" s="8">
        <f t="shared" si="6"/>
        <v>6.9116239443829661</v>
      </c>
      <c r="AM236" s="7">
        <f t="shared" si="7"/>
        <v>6911.6239443829663</v>
      </c>
    </row>
    <row r="237" spans="1:40" x14ac:dyDescent="0.2">
      <c r="A237" s="6" t="s">
        <v>116</v>
      </c>
      <c r="B237" s="7">
        <v>0</v>
      </c>
      <c r="C237" s="7">
        <v>0</v>
      </c>
      <c r="D237" s="7">
        <v>0</v>
      </c>
      <c r="E237" s="7">
        <v>0</v>
      </c>
      <c r="F237" s="7">
        <v>0</v>
      </c>
      <c r="G237" s="7">
        <v>0</v>
      </c>
      <c r="H237" s="7">
        <v>0</v>
      </c>
      <c r="I237" s="7">
        <v>0</v>
      </c>
      <c r="J237" s="7">
        <v>0</v>
      </c>
      <c r="K237" s="7">
        <v>0</v>
      </c>
      <c r="L237" s="7">
        <v>0</v>
      </c>
      <c r="M237" s="7">
        <v>0</v>
      </c>
      <c r="N237" s="7">
        <v>0</v>
      </c>
      <c r="O237" s="7">
        <v>0</v>
      </c>
      <c r="P237" s="7">
        <v>0</v>
      </c>
      <c r="Q237" s="7">
        <v>0</v>
      </c>
      <c r="R237" s="7">
        <v>0</v>
      </c>
      <c r="S237" s="7">
        <v>0</v>
      </c>
      <c r="T237" s="7">
        <v>0</v>
      </c>
      <c r="U237" s="7">
        <v>0</v>
      </c>
      <c r="V237" s="7">
        <v>0</v>
      </c>
      <c r="W237" s="7">
        <v>0</v>
      </c>
      <c r="X237" s="7">
        <v>0</v>
      </c>
      <c r="Y237" s="7">
        <v>3.6820728887694098E-3</v>
      </c>
      <c r="Z237" s="7">
        <v>7.5130958963159303E-3</v>
      </c>
      <c r="AA237" s="7">
        <v>1.1056496006066299E-2</v>
      </c>
      <c r="AB237" s="7">
        <v>1.4831339084767E-2</v>
      </c>
      <c r="AC237" s="7">
        <v>1.8575836535365899E-2</v>
      </c>
      <c r="AD237" s="7">
        <v>2.23051408987276E-2</v>
      </c>
      <c r="AE237" s="7">
        <v>5.9493584595705397E-2</v>
      </c>
      <c r="AF237" s="7">
        <v>0.239765829713252</v>
      </c>
      <c r="AG237" s="7">
        <v>0.74147780079949499</v>
      </c>
      <c r="AH237" s="7">
        <v>1.17285721626517</v>
      </c>
      <c r="AI237" s="7">
        <v>1.60445581396505</v>
      </c>
      <c r="AJ237" s="7">
        <v>1.6791708317208001</v>
      </c>
      <c r="AK237" s="7">
        <v>1.71961420732371</v>
      </c>
      <c r="AL237" s="8">
        <f t="shared" si="6"/>
        <v>3.8960142266486848</v>
      </c>
      <c r="AM237" s="7">
        <f t="shared" si="7"/>
        <v>3896.0142266486846</v>
      </c>
    </row>
    <row r="238" spans="1:40" x14ac:dyDescent="0.2">
      <c r="A238" s="6" t="s">
        <v>117</v>
      </c>
      <c r="B238" s="7">
        <v>0</v>
      </c>
      <c r="C238" s="7">
        <v>0</v>
      </c>
      <c r="D238" s="7">
        <v>0</v>
      </c>
      <c r="E238" s="7">
        <v>0</v>
      </c>
      <c r="F238" s="7">
        <v>0</v>
      </c>
      <c r="G238" s="7">
        <v>0</v>
      </c>
      <c r="H238" s="7">
        <v>0</v>
      </c>
      <c r="I238" s="7">
        <v>0</v>
      </c>
      <c r="J238" s="7">
        <v>0</v>
      </c>
      <c r="K238" s="7">
        <v>0</v>
      </c>
      <c r="L238" s="7">
        <v>0</v>
      </c>
      <c r="M238" s="7">
        <v>0</v>
      </c>
      <c r="N238" s="7">
        <v>0</v>
      </c>
      <c r="O238" s="7">
        <v>0</v>
      </c>
      <c r="P238" s="7">
        <v>0</v>
      </c>
      <c r="Q238" s="7">
        <v>0</v>
      </c>
      <c r="R238" s="7">
        <v>0</v>
      </c>
      <c r="S238" s="7">
        <v>0</v>
      </c>
      <c r="T238" s="7">
        <v>0</v>
      </c>
      <c r="U238" s="7">
        <v>0</v>
      </c>
      <c r="V238" s="7">
        <v>0</v>
      </c>
      <c r="W238" s="7">
        <v>0</v>
      </c>
      <c r="X238" s="7">
        <v>0</v>
      </c>
      <c r="Y238" s="7">
        <v>1.47282915550776E-3</v>
      </c>
      <c r="Z238" s="7">
        <v>3.00523835852637E-3</v>
      </c>
      <c r="AA238" s="7">
        <v>6.5406455086863997E-3</v>
      </c>
      <c r="AB238" s="7">
        <v>4.4104628997689098E-2</v>
      </c>
      <c r="AC238" s="7">
        <v>0.341638811564209</v>
      </c>
      <c r="AD238" s="7">
        <v>0.41617192178007201</v>
      </c>
      <c r="AE238" s="7">
        <v>0.49120763149678798</v>
      </c>
      <c r="AF238" s="7">
        <v>0.85241211222381497</v>
      </c>
      <c r="AG238" s="7">
        <v>1.2119855660435801</v>
      </c>
      <c r="AH238" s="7">
        <v>1.57252179883082</v>
      </c>
      <c r="AI238" s="7">
        <v>1.7900695564462701</v>
      </c>
      <c r="AJ238" s="7">
        <v>1.93698381872238</v>
      </c>
      <c r="AK238" s="7">
        <v>2.1502279682365701</v>
      </c>
      <c r="AL238" s="8">
        <f t="shared" si="6"/>
        <v>6.7311307404059644</v>
      </c>
      <c r="AM238" s="7">
        <f t="shared" si="7"/>
        <v>6731.1307404059644</v>
      </c>
    </row>
    <row r="239" spans="1:40" x14ac:dyDescent="0.2">
      <c r="A239" s="6" t="s">
        <v>118</v>
      </c>
      <c r="B239" s="7">
        <v>0</v>
      </c>
      <c r="C239" s="7">
        <v>0</v>
      </c>
      <c r="D239" s="7">
        <v>0</v>
      </c>
      <c r="E239" s="7">
        <v>0</v>
      </c>
      <c r="F239" s="7">
        <v>0</v>
      </c>
      <c r="G239" s="7">
        <v>0</v>
      </c>
      <c r="H239" s="7">
        <v>0</v>
      </c>
      <c r="I239" s="7">
        <v>0</v>
      </c>
      <c r="J239" s="7">
        <v>0</v>
      </c>
      <c r="K239" s="7">
        <v>0</v>
      </c>
      <c r="L239" s="7">
        <v>0</v>
      </c>
      <c r="M239" s="7">
        <v>0</v>
      </c>
      <c r="N239" s="7">
        <v>0</v>
      </c>
      <c r="O239" s="7">
        <v>0</v>
      </c>
      <c r="P239" s="7">
        <v>0</v>
      </c>
      <c r="Q239" s="7">
        <v>0</v>
      </c>
      <c r="R239" s="7">
        <v>0</v>
      </c>
      <c r="S239" s="7">
        <v>0</v>
      </c>
      <c r="T239" s="7">
        <v>0</v>
      </c>
      <c r="U239" s="7">
        <v>0</v>
      </c>
      <c r="V239" s="7">
        <v>0</v>
      </c>
      <c r="W239" s="7">
        <v>0.12106200380135899</v>
      </c>
      <c r="X239" s="7">
        <v>0.73071641473596705</v>
      </c>
      <c r="Y239" s="7">
        <v>1.46847563538685</v>
      </c>
      <c r="Z239" s="7">
        <v>0</v>
      </c>
      <c r="AA239" s="7">
        <v>0</v>
      </c>
      <c r="AB239" s="7">
        <v>0</v>
      </c>
      <c r="AC239" s="7">
        <v>0</v>
      </c>
      <c r="AD239" s="7">
        <v>0</v>
      </c>
      <c r="AE239" s="7">
        <v>0</v>
      </c>
      <c r="AF239" s="7">
        <v>0</v>
      </c>
      <c r="AG239" s="7">
        <v>0</v>
      </c>
      <c r="AH239" s="7">
        <v>0</v>
      </c>
      <c r="AI239" s="7">
        <v>0</v>
      </c>
      <c r="AJ239" s="7">
        <v>0</v>
      </c>
      <c r="AK239" s="7">
        <v>0</v>
      </c>
      <c r="AL239" s="8">
        <f t="shared" si="6"/>
        <v>2.3202540539241761</v>
      </c>
      <c r="AM239" s="7">
        <f t="shared" si="7"/>
        <v>2320.2540539241759</v>
      </c>
    </row>
    <row r="240" spans="1:40" x14ac:dyDescent="0.2">
      <c r="A240" s="6" t="s">
        <v>119</v>
      </c>
      <c r="B240" s="7">
        <v>0</v>
      </c>
      <c r="C240" s="7">
        <v>0</v>
      </c>
      <c r="D240" s="7">
        <v>0</v>
      </c>
      <c r="E240" s="7">
        <v>0</v>
      </c>
      <c r="F240" s="7">
        <v>0</v>
      </c>
      <c r="G240" s="7">
        <v>0</v>
      </c>
      <c r="H240" s="7">
        <v>0</v>
      </c>
      <c r="I240" s="7">
        <v>0</v>
      </c>
      <c r="J240" s="7">
        <v>0</v>
      </c>
      <c r="K240" s="7">
        <v>0</v>
      </c>
      <c r="L240" s="7">
        <v>0</v>
      </c>
      <c r="M240" s="7">
        <v>0</v>
      </c>
      <c r="N240" s="7">
        <v>0</v>
      </c>
      <c r="O240" s="7">
        <v>0</v>
      </c>
      <c r="P240" s="7">
        <v>0</v>
      </c>
      <c r="Q240" s="7">
        <v>0</v>
      </c>
      <c r="R240" s="7">
        <v>0</v>
      </c>
      <c r="S240" s="7">
        <v>0</v>
      </c>
      <c r="T240" s="7">
        <v>0</v>
      </c>
      <c r="U240" s="7">
        <v>0</v>
      </c>
      <c r="V240" s="7">
        <v>0</v>
      </c>
      <c r="W240" s="7">
        <v>0</v>
      </c>
      <c r="X240" s="7">
        <v>0</v>
      </c>
      <c r="Y240" s="7">
        <v>0</v>
      </c>
      <c r="Z240" s="7">
        <v>0</v>
      </c>
      <c r="AA240" s="7">
        <v>0</v>
      </c>
      <c r="AB240" s="7">
        <v>0</v>
      </c>
      <c r="AC240" s="7">
        <v>0</v>
      </c>
      <c r="AD240" s="7">
        <v>0</v>
      </c>
      <c r="AE240" s="7">
        <v>0</v>
      </c>
      <c r="AF240" s="7">
        <v>0</v>
      </c>
      <c r="AG240" s="7">
        <v>0</v>
      </c>
      <c r="AH240" s="7">
        <v>0</v>
      </c>
      <c r="AI240" s="7">
        <v>0</v>
      </c>
      <c r="AJ240" s="7">
        <v>0</v>
      </c>
      <c r="AK240" s="7">
        <v>0</v>
      </c>
      <c r="AL240" s="8">
        <f t="shared" si="6"/>
        <v>0</v>
      </c>
      <c r="AM240" s="7">
        <f t="shared" si="7"/>
        <v>0</v>
      </c>
    </row>
    <row r="241" spans="1:40" x14ac:dyDescent="0.2">
      <c r="A241" s="6" t="s">
        <v>120</v>
      </c>
      <c r="B241" s="7">
        <v>0</v>
      </c>
      <c r="C241" s="7">
        <v>0</v>
      </c>
      <c r="D241" s="7">
        <v>0</v>
      </c>
      <c r="E241" s="7">
        <v>0</v>
      </c>
      <c r="F241" s="7">
        <v>0</v>
      </c>
      <c r="G241" s="7">
        <v>0</v>
      </c>
      <c r="H241" s="7">
        <v>0</v>
      </c>
      <c r="I241" s="7">
        <v>0</v>
      </c>
      <c r="J241" s="7">
        <v>0</v>
      </c>
      <c r="K241" s="7">
        <v>0</v>
      </c>
      <c r="L241" s="7">
        <v>0</v>
      </c>
      <c r="M241" s="7">
        <v>0</v>
      </c>
      <c r="N241" s="7">
        <v>0</v>
      </c>
      <c r="O241" s="7">
        <v>0</v>
      </c>
      <c r="P241" s="7">
        <v>0</v>
      </c>
      <c r="Q241" s="7">
        <v>0</v>
      </c>
      <c r="R241" s="7">
        <v>0</v>
      </c>
      <c r="S241" s="7">
        <v>0</v>
      </c>
      <c r="T241" s="7">
        <v>0</v>
      </c>
      <c r="U241" s="7">
        <v>0</v>
      </c>
      <c r="V241" s="7">
        <v>0</v>
      </c>
      <c r="W241" s="7">
        <v>0</v>
      </c>
      <c r="X241" s="7">
        <v>0</v>
      </c>
      <c r="Y241" s="7">
        <v>0</v>
      </c>
      <c r="Z241" s="7">
        <v>0</v>
      </c>
      <c r="AA241" s="7">
        <v>2.5851586540136699E-2</v>
      </c>
      <c r="AB241" s="7">
        <v>5.3622343048971302E-2</v>
      </c>
      <c r="AC241" s="7">
        <v>8.1134176988077206E-2</v>
      </c>
      <c r="AD241" s="7">
        <v>0.10851314606626</v>
      </c>
      <c r="AE241" s="7">
        <v>4.42724707209935</v>
      </c>
      <c r="AF241" s="7">
        <v>8.6072972442694198</v>
      </c>
      <c r="AG241" s="7">
        <v>12.764960889314199</v>
      </c>
      <c r="AH241" s="7">
        <v>16.934262834721999</v>
      </c>
      <c r="AI241" s="7">
        <v>21.104991804714601</v>
      </c>
      <c r="AJ241" s="7">
        <v>25.301719969191399</v>
      </c>
      <c r="AK241" s="7">
        <v>29.706724804419601</v>
      </c>
      <c r="AL241" s="8">
        <f t="shared" si="6"/>
        <v>64.107881097763013</v>
      </c>
      <c r="AM241" s="7">
        <f t="shared" si="7"/>
        <v>64107.881097763013</v>
      </c>
      <c r="AN241" s="7">
        <f>AM241+AM226</f>
        <v>80134.85137220379</v>
      </c>
    </row>
    <row r="242" spans="1:40" x14ac:dyDescent="0.2">
      <c r="AL242" s="8">
        <f t="shared" si="6"/>
        <v>0</v>
      </c>
      <c r="AM242" s="7">
        <f t="shared" si="7"/>
        <v>0</v>
      </c>
    </row>
    <row r="243" spans="1:40" x14ac:dyDescent="0.2">
      <c r="A243" s="6" t="s">
        <v>127</v>
      </c>
      <c r="AL243" s="8">
        <f t="shared" si="6"/>
        <v>0</v>
      </c>
      <c r="AM243" s="7">
        <f t="shared" si="7"/>
        <v>0</v>
      </c>
    </row>
    <row r="244" spans="1:40" x14ac:dyDescent="0.2">
      <c r="A244" s="6" t="s">
        <v>89</v>
      </c>
      <c r="B244" s="7">
        <v>0</v>
      </c>
      <c r="C244" s="7">
        <v>0</v>
      </c>
      <c r="D244" s="7">
        <v>0</v>
      </c>
      <c r="E244" s="7">
        <v>0</v>
      </c>
      <c r="F244" s="7">
        <v>0</v>
      </c>
      <c r="G244" s="7">
        <v>0</v>
      </c>
      <c r="H244" s="7">
        <v>0</v>
      </c>
      <c r="I244" s="7">
        <v>0</v>
      </c>
      <c r="J244" s="7">
        <v>0</v>
      </c>
      <c r="K244" s="7">
        <v>0</v>
      </c>
      <c r="L244" s="7">
        <v>0</v>
      </c>
      <c r="M244" s="7">
        <v>0</v>
      </c>
      <c r="N244" s="7">
        <v>0</v>
      </c>
      <c r="O244" s="7">
        <v>0</v>
      </c>
      <c r="P244" s="7">
        <v>0</v>
      </c>
      <c r="Q244" s="7">
        <v>0</v>
      </c>
      <c r="R244" s="7">
        <v>0</v>
      </c>
      <c r="S244" s="7">
        <v>0</v>
      </c>
      <c r="T244" s="7">
        <v>0</v>
      </c>
      <c r="U244" s="7">
        <v>0</v>
      </c>
      <c r="V244" s="7">
        <v>0</v>
      </c>
      <c r="W244" s="7">
        <v>0</v>
      </c>
      <c r="X244" s="7">
        <v>0</v>
      </c>
      <c r="Y244" s="7">
        <v>0.70730316589509801</v>
      </c>
      <c r="Z244" s="7">
        <v>0</v>
      </c>
      <c r="AA244" s="7">
        <v>0</v>
      </c>
      <c r="AB244" s="7">
        <v>0</v>
      </c>
      <c r="AC244" s="7">
        <v>0</v>
      </c>
      <c r="AD244" s="7">
        <v>0</v>
      </c>
      <c r="AE244" s="7">
        <v>0</v>
      </c>
      <c r="AF244" s="7">
        <v>0</v>
      </c>
      <c r="AG244" s="7">
        <v>0</v>
      </c>
      <c r="AH244" s="7">
        <v>0</v>
      </c>
      <c r="AI244" s="7">
        <v>0</v>
      </c>
      <c r="AJ244" s="7">
        <v>0</v>
      </c>
      <c r="AK244" s="7">
        <v>0</v>
      </c>
      <c r="AL244" s="8">
        <f t="shared" si="6"/>
        <v>0.70730316589509801</v>
      </c>
      <c r="AM244" s="7">
        <f t="shared" si="7"/>
        <v>707.303165895098</v>
      </c>
    </row>
    <row r="245" spans="1:40" x14ac:dyDescent="0.2">
      <c r="A245" s="6" t="s">
        <v>90</v>
      </c>
      <c r="B245" s="7">
        <v>0</v>
      </c>
      <c r="C245" s="7">
        <v>0</v>
      </c>
      <c r="D245" s="7">
        <v>0</v>
      </c>
      <c r="E245" s="7">
        <v>0</v>
      </c>
      <c r="F245" s="7">
        <v>0</v>
      </c>
      <c r="G245" s="7">
        <v>0</v>
      </c>
      <c r="H245" s="7">
        <v>0</v>
      </c>
      <c r="I245" s="7">
        <v>0.84715495999999901</v>
      </c>
      <c r="J245" s="7">
        <v>0.85754871708333302</v>
      </c>
      <c r="K245" s="7">
        <v>0.86142529208333296</v>
      </c>
      <c r="L245" s="7">
        <v>0</v>
      </c>
      <c r="M245" s="7">
        <v>0</v>
      </c>
      <c r="N245" s="7">
        <v>0</v>
      </c>
      <c r="O245" s="7">
        <v>0</v>
      </c>
      <c r="P245" s="7">
        <v>0</v>
      </c>
      <c r="Q245" s="7">
        <v>0</v>
      </c>
      <c r="R245" s="7">
        <v>0</v>
      </c>
      <c r="S245" s="7">
        <v>0</v>
      </c>
      <c r="T245" s="7">
        <v>0</v>
      </c>
      <c r="U245" s="7">
        <v>0</v>
      </c>
      <c r="V245" s="7">
        <v>0</v>
      </c>
      <c r="W245" s="7">
        <v>0</v>
      </c>
      <c r="X245" s="7">
        <v>0</v>
      </c>
      <c r="Y245" s="7">
        <v>0</v>
      </c>
      <c r="Z245" s="7">
        <v>0</v>
      </c>
      <c r="AA245" s="7">
        <v>0</v>
      </c>
      <c r="AB245" s="7">
        <v>0</v>
      </c>
      <c r="AC245" s="7">
        <v>0</v>
      </c>
      <c r="AD245" s="7">
        <v>0</v>
      </c>
      <c r="AE245" s="7">
        <v>0</v>
      </c>
      <c r="AF245" s="7">
        <v>0</v>
      </c>
      <c r="AG245" s="7">
        <v>0</v>
      </c>
      <c r="AH245" s="7">
        <v>0</v>
      </c>
      <c r="AI245" s="7">
        <v>0</v>
      </c>
      <c r="AJ245" s="7">
        <v>0</v>
      </c>
      <c r="AK245" s="7">
        <v>0</v>
      </c>
      <c r="AL245" s="8">
        <f t="shared" si="6"/>
        <v>0</v>
      </c>
      <c r="AM245" s="7">
        <f t="shared" si="7"/>
        <v>0</v>
      </c>
    </row>
    <row r="246" spans="1:40" x14ac:dyDescent="0.2">
      <c r="A246" s="6" t="s">
        <v>91</v>
      </c>
      <c r="B246" s="7">
        <v>0</v>
      </c>
      <c r="C246" s="7">
        <v>0</v>
      </c>
      <c r="D246" s="7">
        <v>0</v>
      </c>
      <c r="E246" s="7">
        <v>0</v>
      </c>
      <c r="F246" s="7">
        <v>0</v>
      </c>
      <c r="G246" s="7">
        <v>0</v>
      </c>
      <c r="H246" s="7">
        <v>0</v>
      </c>
      <c r="I246" s="7">
        <v>0</v>
      </c>
      <c r="J246" s="7">
        <v>0</v>
      </c>
      <c r="K246" s="7">
        <v>0</v>
      </c>
      <c r="L246" s="7">
        <v>0</v>
      </c>
      <c r="M246" s="7">
        <v>0</v>
      </c>
      <c r="N246" s="7">
        <v>0</v>
      </c>
      <c r="O246" s="7">
        <v>0</v>
      </c>
      <c r="P246" s="7">
        <v>0</v>
      </c>
      <c r="Q246" s="7">
        <v>0</v>
      </c>
      <c r="R246" s="7">
        <v>0</v>
      </c>
      <c r="S246" s="7">
        <v>0</v>
      </c>
      <c r="T246" s="7">
        <v>0</v>
      </c>
      <c r="U246" s="7">
        <v>0</v>
      </c>
      <c r="V246" s="7">
        <v>0</v>
      </c>
      <c r="W246" s="7">
        <v>0</v>
      </c>
      <c r="X246" s="7">
        <v>0</v>
      </c>
      <c r="Y246" s="7">
        <v>0</v>
      </c>
      <c r="Z246" s="7">
        <v>0</v>
      </c>
      <c r="AA246" s="7">
        <v>0</v>
      </c>
      <c r="AB246" s="7">
        <v>0</v>
      </c>
      <c r="AC246" s="7">
        <v>0</v>
      </c>
      <c r="AD246" s="7">
        <v>0</v>
      </c>
      <c r="AE246" s="7">
        <v>0</v>
      </c>
      <c r="AF246" s="7">
        <v>0</v>
      </c>
      <c r="AG246" s="7">
        <v>0</v>
      </c>
      <c r="AH246" s="7">
        <v>0</v>
      </c>
      <c r="AI246" s="7">
        <v>0</v>
      </c>
      <c r="AJ246" s="7">
        <v>0</v>
      </c>
      <c r="AK246" s="7">
        <v>0</v>
      </c>
      <c r="AL246" s="8">
        <f t="shared" si="6"/>
        <v>0</v>
      </c>
      <c r="AM246" s="7">
        <f t="shared" si="7"/>
        <v>0</v>
      </c>
    </row>
    <row r="247" spans="1:40" x14ac:dyDescent="0.2">
      <c r="A247" s="6" t="s">
        <v>92</v>
      </c>
      <c r="B247" s="7">
        <v>0</v>
      </c>
      <c r="C247" s="7">
        <v>0</v>
      </c>
      <c r="D247" s="7">
        <v>0</v>
      </c>
      <c r="E247" s="7">
        <v>0</v>
      </c>
      <c r="F247" s="7">
        <v>0</v>
      </c>
      <c r="G247" s="7">
        <v>0</v>
      </c>
      <c r="H247" s="7">
        <v>0</v>
      </c>
      <c r="I247" s="7">
        <v>0</v>
      </c>
      <c r="J247" s="7">
        <v>0</v>
      </c>
      <c r="K247" s="7">
        <v>0</v>
      </c>
      <c r="L247" s="7">
        <v>0</v>
      </c>
      <c r="M247" s="7">
        <v>0</v>
      </c>
      <c r="N247" s="7">
        <v>0</v>
      </c>
      <c r="O247" s="7">
        <v>0</v>
      </c>
      <c r="P247" s="7">
        <v>0</v>
      </c>
      <c r="Q247" s="7">
        <v>0</v>
      </c>
      <c r="R247" s="7">
        <v>0</v>
      </c>
      <c r="S247" s="7">
        <v>0</v>
      </c>
      <c r="T247" s="7">
        <v>0</v>
      </c>
      <c r="U247" s="7">
        <v>0</v>
      </c>
      <c r="V247" s="7">
        <v>0</v>
      </c>
      <c r="W247" s="7">
        <v>0</v>
      </c>
      <c r="X247" s="7">
        <v>0</v>
      </c>
      <c r="Y247" s="7">
        <v>0</v>
      </c>
      <c r="Z247" s="7">
        <v>0</v>
      </c>
      <c r="AA247" s="7">
        <v>0</v>
      </c>
      <c r="AB247" s="7">
        <v>0</v>
      </c>
      <c r="AC247" s="7">
        <v>0</v>
      </c>
      <c r="AD247" s="7">
        <v>0</v>
      </c>
      <c r="AE247" s="7">
        <v>0</v>
      </c>
      <c r="AF247" s="7">
        <v>0</v>
      </c>
      <c r="AG247" s="7">
        <v>0</v>
      </c>
      <c r="AH247" s="7">
        <v>0</v>
      </c>
      <c r="AI247" s="7">
        <v>2.8689397629868001</v>
      </c>
      <c r="AJ247" s="7">
        <v>0</v>
      </c>
      <c r="AK247" s="7">
        <v>0</v>
      </c>
      <c r="AL247" s="8">
        <f t="shared" si="6"/>
        <v>2.8689397629868001</v>
      </c>
      <c r="AM247" s="7">
        <f t="shared" si="7"/>
        <v>2868.9397629867999</v>
      </c>
    </row>
    <row r="248" spans="1:40" x14ac:dyDescent="0.2">
      <c r="A248" s="6" t="s">
        <v>93</v>
      </c>
      <c r="B248" s="7">
        <v>0</v>
      </c>
      <c r="C248" s="7">
        <v>0</v>
      </c>
      <c r="D248" s="7">
        <v>0</v>
      </c>
      <c r="E248" s="7">
        <v>0</v>
      </c>
      <c r="F248" s="7">
        <v>0</v>
      </c>
      <c r="G248" s="7">
        <v>0</v>
      </c>
      <c r="H248" s="7">
        <v>0</v>
      </c>
      <c r="I248" s="7">
        <v>0</v>
      </c>
      <c r="J248" s="7">
        <v>0</v>
      </c>
      <c r="K248" s="7">
        <v>0</v>
      </c>
      <c r="L248" s="7">
        <v>0</v>
      </c>
      <c r="M248" s="7">
        <v>0</v>
      </c>
      <c r="N248" s="7">
        <v>0</v>
      </c>
      <c r="O248" s="7">
        <v>0</v>
      </c>
      <c r="P248" s="7">
        <v>0</v>
      </c>
      <c r="Q248" s="7">
        <v>0</v>
      </c>
      <c r="R248" s="7">
        <v>0</v>
      </c>
      <c r="S248" s="7">
        <v>0</v>
      </c>
      <c r="T248" s="7">
        <v>0</v>
      </c>
      <c r="U248" s="7">
        <v>0</v>
      </c>
      <c r="V248" s="7">
        <v>0</v>
      </c>
      <c r="W248" s="7">
        <v>29.683969427791901</v>
      </c>
      <c r="X248" s="7">
        <v>0</v>
      </c>
      <c r="Y248" s="7">
        <v>0</v>
      </c>
      <c r="Z248" s="7">
        <v>0</v>
      </c>
      <c r="AA248" s="7">
        <v>0</v>
      </c>
      <c r="AB248" s="7">
        <v>0</v>
      </c>
      <c r="AC248" s="7">
        <v>0</v>
      </c>
      <c r="AD248" s="7">
        <v>0</v>
      </c>
      <c r="AE248" s="7">
        <v>0</v>
      </c>
      <c r="AF248" s="7">
        <v>0</v>
      </c>
      <c r="AG248" s="7">
        <v>0</v>
      </c>
      <c r="AH248" s="7">
        <v>0</v>
      </c>
      <c r="AI248" s="7">
        <v>0</v>
      </c>
      <c r="AJ248" s="7">
        <v>0</v>
      </c>
      <c r="AK248" s="7">
        <v>0</v>
      </c>
      <c r="AL248" s="8">
        <f t="shared" si="6"/>
        <v>29.683969427791901</v>
      </c>
      <c r="AM248" s="7">
        <f t="shared" si="7"/>
        <v>29683.969427791901</v>
      </c>
    </row>
    <row r="249" spans="1:40" x14ac:dyDescent="0.2">
      <c r="A249" s="6" t="s">
        <v>94</v>
      </c>
      <c r="B249" s="7">
        <v>0</v>
      </c>
      <c r="C249" s="7">
        <v>0</v>
      </c>
      <c r="D249" s="7">
        <v>0</v>
      </c>
      <c r="E249" s="7">
        <v>0</v>
      </c>
      <c r="F249" s="7">
        <v>0</v>
      </c>
      <c r="G249" s="7">
        <v>0</v>
      </c>
      <c r="H249" s="7">
        <v>0</v>
      </c>
      <c r="I249" s="7">
        <v>0</v>
      </c>
      <c r="J249" s="7">
        <v>0</v>
      </c>
      <c r="K249" s="7">
        <v>0</v>
      </c>
      <c r="L249" s="7">
        <v>0</v>
      </c>
      <c r="M249" s="7">
        <v>0</v>
      </c>
      <c r="N249" s="7">
        <v>0</v>
      </c>
      <c r="O249" s="7">
        <v>0</v>
      </c>
      <c r="P249" s="7">
        <v>0</v>
      </c>
      <c r="Q249" s="7">
        <v>0</v>
      </c>
      <c r="R249" s="7">
        <v>0</v>
      </c>
      <c r="S249" s="7">
        <v>0</v>
      </c>
      <c r="T249" s="7">
        <v>0</v>
      </c>
      <c r="U249" s="7">
        <v>0</v>
      </c>
      <c r="V249" s="7">
        <v>0</v>
      </c>
      <c r="W249" s="7">
        <v>1.5473069501121699</v>
      </c>
      <c r="X249" s="7">
        <v>0</v>
      </c>
      <c r="Y249" s="7">
        <v>0</v>
      </c>
      <c r="Z249" s="7">
        <v>0</v>
      </c>
      <c r="AA249" s="7">
        <v>0</v>
      </c>
      <c r="AB249" s="7">
        <v>0</v>
      </c>
      <c r="AC249" s="7">
        <v>0</v>
      </c>
      <c r="AD249" s="7">
        <v>0</v>
      </c>
      <c r="AE249" s="7">
        <v>0</v>
      </c>
      <c r="AF249" s="7">
        <v>0</v>
      </c>
      <c r="AG249" s="7">
        <v>0</v>
      </c>
      <c r="AH249" s="7">
        <v>0</v>
      </c>
      <c r="AI249" s="7">
        <v>0</v>
      </c>
      <c r="AJ249" s="7">
        <v>0</v>
      </c>
      <c r="AK249" s="7">
        <v>0</v>
      </c>
      <c r="AL249" s="8">
        <f t="shared" si="6"/>
        <v>1.5473069501121699</v>
      </c>
      <c r="AM249" s="7">
        <f t="shared" si="7"/>
        <v>1547.3069501121699</v>
      </c>
    </row>
    <row r="250" spans="1:40" x14ac:dyDescent="0.2">
      <c r="A250" s="6" t="s">
        <v>95</v>
      </c>
      <c r="B250" s="7">
        <v>0</v>
      </c>
      <c r="C250" s="7">
        <v>0</v>
      </c>
      <c r="D250" s="7">
        <v>0</v>
      </c>
      <c r="E250" s="7">
        <v>0</v>
      </c>
      <c r="F250" s="7">
        <v>0</v>
      </c>
      <c r="G250" s="7">
        <v>0</v>
      </c>
      <c r="H250" s="7">
        <v>0</v>
      </c>
      <c r="I250" s="7">
        <v>0</v>
      </c>
      <c r="J250" s="7">
        <v>0</v>
      </c>
      <c r="K250" s="7">
        <v>0</v>
      </c>
      <c r="L250" s="7">
        <v>0</v>
      </c>
      <c r="M250" s="7">
        <v>0</v>
      </c>
      <c r="N250" s="7">
        <v>0</v>
      </c>
      <c r="O250" s="7">
        <v>0</v>
      </c>
      <c r="P250" s="7">
        <v>0</v>
      </c>
      <c r="Q250" s="7">
        <v>0</v>
      </c>
      <c r="R250" s="7">
        <v>0</v>
      </c>
      <c r="S250" s="7">
        <v>0</v>
      </c>
      <c r="T250" s="7">
        <v>0</v>
      </c>
      <c r="U250" s="7">
        <v>0</v>
      </c>
      <c r="V250" s="7">
        <v>0</v>
      </c>
      <c r="W250" s="7">
        <v>0</v>
      </c>
      <c r="X250" s="7">
        <v>0</v>
      </c>
      <c r="Y250" s="7">
        <v>0</v>
      </c>
      <c r="Z250" s="7">
        <v>0</v>
      </c>
      <c r="AA250" s="7">
        <v>0</v>
      </c>
      <c r="AB250" s="7">
        <v>0</v>
      </c>
      <c r="AC250" s="7">
        <v>0</v>
      </c>
      <c r="AD250" s="7">
        <v>0</v>
      </c>
      <c r="AE250" s="7">
        <v>0</v>
      </c>
      <c r="AF250" s="7">
        <v>0</v>
      </c>
      <c r="AG250" s="7">
        <v>0</v>
      </c>
      <c r="AH250" s="7">
        <v>0</v>
      </c>
      <c r="AI250" s="7">
        <v>0</v>
      </c>
      <c r="AJ250" s="7">
        <v>0</v>
      </c>
      <c r="AK250" s="7">
        <v>0</v>
      </c>
      <c r="AL250" s="8">
        <f t="shared" si="6"/>
        <v>0</v>
      </c>
      <c r="AM250" s="7">
        <f t="shared" si="7"/>
        <v>0</v>
      </c>
    </row>
    <row r="251" spans="1:40" x14ac:dyDescent="0.2">
      <c r="A251" s="6" t="s">
        <v>96</v>
      </c>
      <c r="B251" s="7">
        <v>0</v>
      </c>
      <c r="C251" s="7">
        <v>0</v>
      </c>
      <c r="D251" s="7">
        <v>0</v>
      </c>
      <c r="E251" s="7">
        <v>0</v>
      </c>
      <c r="F251" s="7">
        <v>0</v>
      </c>
      <c r="G251" s="7">
        <v>0</v>
      </c>
      <c r="H251" s="7">
        <v>0</v>
      </c>
      <c r="I251" s="7">
        <v>0</v>
      </c>
      <c r="J251" s="7">
        <v>0</v>
      </c>
      <c r="K251" s="7">
        <v>0</v>
      </c>
      <c r="L251" s="7">
        <v>0</v>
      </c>
      <c r="M251" s="7">
        <v>0</v>
      </c>
      <c r="N251" s="7">
        <v>0</v>
      </c>
      <c r="O251" s="7">
        <v>0</v>
      </c>
      <c r="P251" s="7">
        <v>0</v>
      </c>
      <c r="Q251" s="7">
        <v>0</v>
      </c>
      <c r="R251" s="7">
        <v>0</v>
      </c>
      <c r="S251" s="7">
        <v>0</v>
      </c>
      <c r="T251" s="7">
        <v>0</v>
      </c>
      <c r="U251" s="7">
        <v>0</v>
      </c>
      <c r="V251" s="7">
        <v>0</v>
      </c>
      <c r="W251" s="7">
        <v>1.42377277716263E-2</v>
      </c>
      <c r="X251" s="7">
        <v>0</v>
      </c>
      <c r="Y251" s="7">
        <v>0</v>
      </c>
      <c r="Z251" s="7">
        <v>0</v>
      </c>
      <c r="AA251" s="7">
        <v>0</v>
      </c>
      <c r="AB251" s="7">
        <v>0</v>
      </c>
      <c r="AC251" s="7">
        <v>0</v>
      </c>
      <c r="AD251" s="7">
        <v>0</v>
      </c>
      <c r="AE251" s="7">
        <v>0</v>
      </c>
      <c r="AF251" s="7">
        <v>0</v>
      </c>
      <c r="AG251" s="7">
        <v>0</v>
      </c>
      <c r="AH251" s="7">
        <v>0</v>
      </c>
      <c r="AI251" s="7">
        <v>0</v>
      </c>
      <c r="AJ251" s="7">
        <v>0</v>
      </c>
      <c r="AK251" s="7">
        <v>0</v>
      </c>
      <c r="AL251" s="8">
        <f t="shared" si="6"/>
        <v>1.42377277716263E-2</v>
      </c>
      <c r="AM251" s="7">
        <f t="shared" si="7"/>
        <v>14.2377277716263</v>
      </c>
    </row>
    <row r="252" spans="1:40" x14ac:dyDescent="0.2">
      <c r="A252" s="6" t="s">
        <v>97</v>
      </c>
      <c r="B252" s="7">
        <v>0</v>
      </c>
      <c r="C252" s="7">
        <v>0</v>
      </c>
      <c r="D252" s="7">
        <v>0</v>
      </c>
      <c r="E252" s="7">
        <v>0</v>
      </c>
      <c r="F252" s="7">
        <v>0</v>
      </c>
      <c r="G252" s="7">
        <v>0</v>
      </c>
      <c r="H252" s="7">
        <v>0</v>
      </c>
      <c r="I252" s="7">
        <v>0</v>
      </c>
      <c r="J252" s="7">
        <v>0</v>
      </c>
      <c r="K252" s="7">
        <v>0</v>
      </c>
      <c r="L252" s="7">
        <v>0</v>
      </c>
      <c r="M252" s="7">
        <v>0</v>
      </c>
      <c r="N252" s="7">
        <v>0</v>
      </c>
      <c r="O252" s="7">
        <v>0</v>
      </c>
      <c r="P252" s="7">
        <v>0</v>
      </c>
      <c r="Q252" s="7">
        <v>0</v>
      </c>
      <c r="R252" s="7">
        <v>0</v>
      </c>
      <c r="S252" s="7">
        <v>0</v>
      </c>
      <c r="T252" s="7">
        <v>0</v>
      </c>
      <c r="U252" s="7">
        <v>0</v>
      </c>
      <c r="V252" s="7">
        <v>0</v>
      </c>
      <c r="W252" s="7">
        <v>0</v>
      </c>
      <c r="X252" s="7">
        <v>0</v>
      </c>
      <c r="Y252" s="7">
        <v>0</v>
      </c>
      <c r="Z252" s="7">
        <v>0</v>
      </c>
      <c r="AA252" s="7">
        <v>0</v>
      </c>
      <c r="AB252" s="7">
        <v>0</v>
      </c>
      <c r="AC252" s="7">
        <v>0</v>
      </c>
      <c r="AD252" s="7">
        <v>0</v>
      </c>
      <c r="AE252" s="7">
        <v>0</v>
      </c>
      <c r="AF252" s="7">
        <v>0</v>
      </c>
      <c r="AG252" s="7">
        <v>0</v>
      </c>
      <c r="AH252" s="7">
        <v>0</v>
      </c>
      <c r="AI252" s="7">
        <v>3.8715466889068502</v>
      </c>
      <c r="AJ252" s="7">
        <v>0</v>
      </c>
      <c r="AK252" s="7">
        <v>0</v>
      </c>
      <c r="AL252" s="8">
        <f t="shared" si="6"/>
        <v>3.8715466889068502</v>
      </c>
      <c r="AM252" s="7">
        <f t="shared" si="7"/>
        <v>3871.5466889068502</v>
      </c>
    </row>
    <row r="253" spans="1:40" x14ac:dyDescent="0.2">
      <c r="A253" s="6" t="s">
        <v>98</v>
      </c>
      <c r="B253" s="7">
        <v>0</v>
      </c>
      <c r="C253" s="7">
        <v>0</v>
      </c>
      <c r="D253" s="7">
        <v>0</v>
      </c>
      <c r="E253" s="7">
        <v>0</v>
      </c>
      <c r="F253" s="7">
        <v>0</v>
      </c>
      <c r="G253" s="7">
        <v>0</v>
      </c>
      <c r="H253" s="7">
        <v>0</v>
      </c>
      <c r="I253" s="7">
        <v>0</v>
      </c>
      <c r="J253" s="7">
        <v>0</v>
      </c>
      <c r="K253" s="7">
        <v>0</v>
      </c>
      <c r="L253" s="7">
        <v>0</v>
      </c>
      <c r="M253" s="7">
        <v>0</v>
      </c>
      <c r="N253" s="7">
        <v>0</v>
      </c>
      <c r="O253" s="7">
        <v>0</v>
      </c>
      <c r="P253" s="7">
        <v>0</v>
      </c>
      <c r="Q253" s="7">
        <v>0</v>
      </c>
      <c r="R253" s="7">
        <v>0</v>
      </c>
      <c r="S253" s="7">
        <v>0</v>
      </c>
      <c r="T253" s="7">
        <v>0</v>
      </c>
      <c r="U253" s="7">
        <v>0</v>
      </c>
      <c r="V253" s="7">
        <v>0</v>
      </c>
      <c r="W253" s="7">
        <v>1.04223679415679</v>
      </c>
      <c r="X253" s="7">
        <v>0</v>
      </c>
      <c r="Y253" s="7">
        <v>0</v>
      </c>
      <c r="Z253" s="7">
        <v>0</v>
      </c>
      <c r="AA253" s="7">
        <v>0</v>
      </c>
      <c r="AB253" s="7">
        <v>0</v>
      </c>
      <c r="AC253" s="7">
        <v>0</v>
      </c>
      <c r="AD253" s="7">
        <v>0</v>
      </c>
      <c r="AE253" s="7">
        <v>0</v>
      </c>
      <c r="AF253" s="7">
        <v>0</v>
      </c>
      <c r="AG253" s="7">
        <v>0</v>
      </c>
      <c r="AH253" s="7">
        <v>0</v>
      </c>
      <c r="AI253" s="7">
        <v>0</v>
      </c>
      <c r="AJ253" s="7">
        <v>0</v>
      </c>
      <c r="AK253" s="7">
        <v>0</v>
      </c>
      <c r="AL253" s="8">
        <f t="shared" si="6"/>
        <v>1.04223679415679</v>
      </c>
      <c r="AM253" s="7">
        <f t="shared" si="7"/>
        <v>1042.23679415679</v>
      </c>
    </row>
    <row r="254" spans="1:40" x14ac:dyDescent="0.2">
      <c r="A254" s="6" t="s">
        <v>99</v>
      </c>
      <c r="B254" s="7">
        <v>0</v>
      </c>
      <c r="C254" s="7">
        <v>0</v>
      </c>
      <c r="D254" s="7">
        <v>0</v>
      </c>
      <c r="E254" s="7">
        <v>0</v>
      </c>
      <c r="F254" s="7">
        <v>0</v>
      </c>
      <c r="G254" s="7">
        <v>0</v>
      </c>
      <c r="H254" s="7">
        <v>0</v>
      </c>
      <c r="I254" s="7">
        <v>0</v>
      </c>
      <c r="J254" s="7">
        <v>0</v>
      </c>
      <c r="K254" s="7">
        <v>0</v>
      </c>
      <c r="L254" s="7">
        <v>0</v>
      </c>
      <c r="M254" s="7">
        <v>0</v>
      </c>
      <c r="N254" s="7">
        <v>0</v>
      </c>
      <c r="O254" s="7">
        <v>0</v>
      </c>
      <c r="P254" s="7">
        <v>0</v>
      </c>
      <c r="Q254" s="7">
        <v>0</v>
      </c>
      <c r="R254" s="7">
        <v>0</v>
      </c>
      <c r="S254" s="7">
        <v>0</v>
      </c>
      <c r="T254" s="7">
        <v>0</v>
      </c>
      <c r="U254" s="7">
        <v>0</v>
      </c>
      <c r="V254" s="7">
        <v>0</v>
      </c>
      <c r="W254" s="7">
        <v>1.92108072145648</v>
      </c>
      <c r="X254" s="7">
        <v>0</v>
      </c>
      <c r="Y254" s="7">
        <v>0</v>
      </c>
      <c r="Z254" s="7">
        <v>0</v>
      </c>
      <c r="AA254" s="7">
        <v>0</v>
      </c>
      <c r="AB254" s="7">
        <v>0</v>
      </c>
      <c r="AC254" s="7">
        <v>0</v>
      </c>
      <c r="AD254" s="7">
        <v>0</v>
      </c>
      <c r="AE254" s="7">
        <v>0</v>
      </c>
      <c r="AF254" s="7">
        <v>0</v>
      </c>
      <c r="AG254" s="7">
        <v>0</v>
      </c>
      <c r="AH254" s="7">
        <v>0</v>
      </c>
      <c r="AI254" s="7">
        <v>0</v>
      </c>
      <c r="AJ254" s="7">
        <v>0</v>
      </c>
      <c r="AK254" s="7">
        <v>0</v>
      </c>
      <c r="AL254" s="8">
        <f t="shared" si="6"/>
        <v>1.92108072145648</v>
      </c>
      <c r="AM254" s="7">
        <f t="shared" si="7"/>
        <v>1921.08072145648</v>
      </c>
    </row>
    <row r="255" spans="1:40" x14ac:dyDescent="0.2">
      <c r="A255" s="6" t="s">
        <v>100</v>
      </c>
      <c r="B255" s="7">
        <v>0</v>
      </c>
      <c r="C255" s="7">
        <v>0</v>
      </c>
      <c r="D255" s="7">
        <v>0</v>
      </c>
      <c r="E255" s="7">
        <v>0</v>
      </c>
      <c r="F255" s="7">
        <v>0</v>
      </c>
      <c r="G255" s="7">
        <v>0</v>
      </c>
      <c r="H255" s="7">
        <v>0</v>
      </c>
      <c r="I255" s="7">
        <v>0</v>
      </c>
      <c r="J255" s="7">
        <v>0</v>
      </c>
      <c r="K255" s="7">
        <v>0</v>
      </c>
      <c r="L255" s="7">
        <v>0</v>
      </c>
      <c r="M255" s="7">
        <v>0</v>
      </c>
      <c r="N255" s="7">
        <v>0</v>
      </c>
      <c r="O255" s="7">
        <v>0</v>
      </c>
      <c r="P255" s="7">
        <v>0</v>
      </c>
      <c r="Q255" s="7">
        <v>0</v>
      </c>
      <c r="R255" s="7">
        <v>0</v>
      </c>
      <c r="S255" s="7">
        <v>0</v>
      </c>
      <c r="T255" s="7">
        <v>0</v>
      </c>
      <c r="U255" s="7">
        <v>0</v>
      </c>
      <c r="V255" s="7">
        <v>0</v>
      </c>
      <c r="W255" s="7">
        <v>3.3871556923139798</v>
      </c>
      <c r="X255" s="7">
        <v>0</v>
      </c>
      <c r="Y255" s="7">
        <v>0</v>
      </c>
      <c r="Z255" s="7">
        <v>0</v>
      </c>
      <c r="AA255" s="7">
        <v>0</v>
      </c>
      <c r="AB255" s="7">
        <v>0</v>
      </c>
      <c r="AC255" s="7">
        <v>0</v>
      </c>
      <c r="AD255" s="7">
        <v>0</v>
      </c>
      <c r="AE255" s="7">
        <v>0</v>
      </c>
      <c r="AF255" s="7">
        <v>0</v>
      </c>
      <c r="AG255" s="7">
        <v>0</v>
      </c>
      <c r="AH255" s="7">
        <v>0</v>
      </c>
      <c r="AI255" s="7">
        <v>0</v>
      </c>
      <c r="AJ255" s="7">
        <v>0</v>
      </c>
      <c r="AK255" s="7">
        <v>0</v>
      </c>
      <c r="AL255" s="8">
        <f t="shared" si="6"/>
        <v>3.3871556923139798</v>
      </c>
      <c r="AM255" s="7">
        <f t="shared" si="7"/>
        <v>3387.1556923139797</v>
      </c>
    </row>
    <row r="256" spans="1:40" x14ac:dyDescent="0.2">
      <c r="A256" s="6" t="s">
        <v>101</v>
      </c>
      <c r="B256" s="7">
        <v>0</v>
      </c>
      <c r="C256" s="7">
        <v>0</v>
      </c>
      <c r="D256" s="7">
        <v>0</v>
      </c>
      <c r="E256" s="7">
        <v>0</v>
      </c>
      <c r="F256" s="7">
        <v>0</v>
      </c>
      <c r="G256" s="7">
        <v>0</v>
      </c>
      <c r="H256" s="7">
        <v>0</v>
      </c>
      <c r="I256" s="7">
        <v>0</v>
      </c>
      <c r="J256" s="7">
        <v>0</v>
      </c>
      <c r="K256" s="7">
        <v>0</v>
      </c>
      <c r="L256" s="7">
        <v>0</v>
      </c>
      <c r="M256" s="7">
        <v>0</v>
      </c>
      <c r="N256" s="7">
        <v>0</v>
      </c>
      <c r="O256" s="7">
        <v>0</v>
      </c>
      <c r="P256" s="7">
        <v>0</v>
      </c>
      <c r="Q256" s="7">
        <v>0</v>
      </c>
      <c r="R256" s="7">
        <v>0</v>
      </c>
      <c r="S256" s="7">
        <v>0</v>
      </c>
      <c r="T256" s="7">
        <v>0</v>
      </c>
      <c r="U256" s="7">
        <v>0</v>
      </c>
      <c r="V256" s="7">
        <v>0</v>
      </c>
      <c r="W256" s="7">
        <v>0</v>
      </c>
      <c r="X256" s="7">
        <v>0</v>
      </c>
      <c r="Y256" s="7">
        <v>12.524043910520099</v>
      </c>
      <c r="Z256" s="7">
        <v>0</v>
      </c>
      <c r="AA256" s="7">
        <v>0</v>
      </c>
      <c r="AB256" s="7">
        <v>0</v>
      </c>
      <c r="AC256" s="7">
        <v>0</v>
      </c>
      <c r="AD256" s="7">
        <v>0</v>
      </c>
      <c r="AE256" s="7">
        <v>0</v>
      </c>
      <c r="AF256" s="7">
        <v>0</v>
      </c>
      <c r="AG256" s="7">
        <v>0</v>
      </c>
      <c r="AH256" s="7">
        <v>0</v>
      </c>
      <c r="AI256" s="7">
        <v>0</v>
      </c>
      <c r="AJ256" s="7">
        <v>0</v>
      </c>
      <c r="AK256" s="7">
        <v>0</v>
      </c>
      <c r="AL256" s="8">
        <f t="shared" si="6"/>
        <v>12.524043910520099</v>
      </c>
      <c r="AM256" s="7">
        <f t="shared" si="7"/>
        <v>12524.043910520099</v>
      </c>
    </row>
    <row r="257" spans="1:39" x14ac:dyDescent="0.2">
      <c r="A257" s="6" t="s">
        <v>102</v>
      </c>
      <c r="B257" s="7">
        <v>0</v>
      </c>
      <c r="C257" s="7">
        <v>0</v>
      </c>
      <c r="D257" s="7">
        <v>0</v>
      </c>
      <c r="E257" s="7">
        <v>0</v>
      </c>
      <c r="F257" s="7">
        <v>0</v>
      </c>
      <c r="G257" s="7">
        <v>0</v>
      </c>
      <c r="H257" s="7">
        <v>0</v>
      </c>
      <c r="I257" s="7">
        <v>0</v>
      </c>
      <c r="J257" s="7">
        <v>0</v>
      </c>
      <c r="K257" s="7">
        <v>0</v>
      </c>
      <c r="L257" s="7">
        <v>0</v>
      </c>
      <c r="M257" s="7">
        <v>0</v>
      </c>
      <c r="N257" s="7">
        <v>0</v>
      </c>
      <c r="O257" s="7">
        <v>0</v>
      </c>
      <c r="P257" s="7">
        <v>0</v>
      </c>
      <c r="Q257" s="7">
        <v>0</v>
      </c>
      <c r="R257" s="7">
        <v>0</v>
      </c>
      <c r="S257" s="7">
        <v>0</v>
      </c>
      <c r="T257" s="7">
        <v>0</v>
      </c>
      <c r="U257" s="7">
        <v>0</v>
      </c>
      <c r="V257" s="7">
        <v>0</v>
      </c>
      <c r="W257" s="7">
        <v>5.1385145753783403</v>
      </c>
      <c r="X257" s="7">
        <v>0</v>
      </c>
      <c r="Y257" s="7">
        <v>0</v>
      </c>
      <c r="Z257" s="7">
        <v>0</v>
      </c>
      <c r="AA257" s="7">
        <v>0</v>
      </c>
      <c r="AB257" s="7">
        <v>0</v>
      </c>
      <c r="AC257" s="7">
        <v>0</v>
      </c>
      <c r="AD257" s="7">
        <v>0</v>
      </c>
      <c r="AE257" s="7">
        <v>0</v>
      </c>
      <c r="AF257" s="7">
        <v>0</v>
      </c>
      <c r="AG257" s="7">
        <v>0</v>
      </c>
      <c r="AH257" s="7">
        <v>0</v>
      </c>
      <c r="AI257" s="7">
        <v>0</v>
      </c>
      <c r="AJ257" s="7">
        <v>0</v>
      </c>
      <c r="AK257" s="7">
        <v>0</v>
      </c>
      <c r="AL257" s="8">
        <f t="shared" si="6"/>
        <v>5.1385145753783403</v>
      </c>
      <c r="AM257" s="7">
        <f t="shared" si="7"/>
        <v>5138.5145753783399</v>
      </c>
    </row>
    <row r="258" spans="1:39" x14ac:dyDescent="0.2">
      <c r="A258" s="6" t="s">
        <v>103</v>
      </c>
      <c r="B258" s="7">
        <v>0</v>
      </c>
      <c r="C258" s="7">
        <v>0</v>
      </c>
      <c r="D258" s="7">
        <v>0</v>
      </c>
      <c r="E258" s="7">
        <v>0</v>
      </c>
      <c r="F258" s="7">
        <v>0</v>
      </c>
      <c r="G258" s="7">
        <v>0</v>
      </c>
      <c r="H258" s="7">
        <v>0</v>
      </c>
      <c r="I258" s="7">
        <v>0</v>
      </c>
      <c r="J258" s="7">
        <v>0</v>
      </c>
      <c r="K258" s="7">
        <v>0</v>
      </c>
      <c r="L258" s="7">
        <v>0</v>
      </c>
      <c r="M258" s="7">
        <v>0</v>
      </c>
      <c r="N258" s="7">
        <v>0</v>
      </c>
      <c r="O258" s="7">
        <v>0</v>
      </c>
      <c r="P258" s="7">
        <v>0</v>
      </c>
      <c r="Q258" s="7">
        <v>0</v>
      </c>
      <c r="R258" s="7">
        <v>0</v>
      </c>
      <c r="S258" s="7">
        <v>0</v>
      </c>
      <c r="T258" s="7">
        <v>0</v>
      </c>
      <c r="U258" s="7">
        <v>0</v>
      </c>
      <c r="V258" s="7">
        <v>0</v>
      </c>
      <c r="W258" s="7">
        <v>14.685139850134901</v>
      </c>
      <c r="X258" s="7">
        <v>0</v>
      </c>
      <c r="Y258" s="7">
        <v>0</v>
      </c>
      <c r="Z258" s="7">
        <v>0</v>
      </c>
      <c r="AA258" s="7">
        <v>0</v>
      </c>
      <c r="AB258" s="7">
        <v>0</v>
      </c>
      <c r="AC258" s="7">
        <v>0</v>
      </c>
      <c r="AD258" s="7">
        <v>0</v>
      </c>
      <c r="AE258" s="7">
        <v>0</v>
      </c>
      <c r="AF258" s="7">
        <v>0</v>
      </c>
      <c r="AG258" s="7">
        <v>0</v>
      </c>
      <c r="AH258" s="7">
        <v>0</v>
      </c>
      <c r="AI258" s="7">
        <v>0</v>
      </c>
      <c r="AJ258" s="7">
        <v>0</v>
      </c>
      <c r="AK258" s="7">
        <v>0</v>
      </c>
      <c r="AL258" s="8">
        <f t="shared" si="6"/>
        <v>14.685139850134901</v>
      </c>
      <c r="AM258" s="7">
        <f t="shared" si="7"/>
        <v>14685.139850134901</v>
      </c>
    </row>
    <row r="259" spans="1:39" x14ac:dyDescent="0.2">
      <c r="A259" s="6" t="s">
        <v>104</v>
      </c>
      <c r="B259" s="7">
        <v>0</v>
      </c>
      <c r="C259" s="7">
        <v>0</v>
      </c>
      <c r="D259" s="7">
        <v>0</v>
      </c>
      <c r="E259" s="7">
        <v>0</v>
      </c>
      <c r="F259" s="7">
        <v>0</v>
      </c>
      <c r="G259" s="7">
        <v>0</v>
      </c>
      <c r="H259" s="7">
        <v>0</v>
      </c>
      <c r="I259" s="7">
        <v>0</v>
      </c>
      <c r="J259" s="7">
        <v>0</v>
      </c>
      <c r="K259" s="7">
        <v>0</v>
      </c>
      <c r="L259" s="7">
        <v>0</v>
      </c>
      <c r="M259" s="7">
        <v>0</v>
      </c>
      <c r="N259" s="7">
        <v>0</v>
      </c>
      <c r="O259" s="7">
        <v>0</v>
      </c>
      <c r="P259" s="7">
        <v>0</v>
      </c>
      <c r="Q259" s="7">
        <v>0</v>
      </c>
      <c r="R259" s="7">
        <v>0</v>
      </c>
      <c r="S259" s="7">
        <v>0</v>
      </c>
      <c r="T259" s="7">
        <v>0</v>
      </c>
      <c r="U259" s="7">
        <v>0</v>
      </c>
      <c r="V259" s="7">
        <v>0</v>
      </c>
      <c r="W259" s="7">
        <v>0</v>
      </c>
      <c r="X259" s="7">
        <v>0</v>
      </c>
      <c r="Y259" s="7">
        <v>0</v>
      </c>
      <c r="Z259" s="7">
        <v>0</v>
      </c>
      <c r="AA259" s="7">
        <v>0</v>
      </c>
      <c r="AB259" s="7">
        <v>0</v>
      </c>
      <c r="AC259" s="7">
        <v>0</v>
      </c>
      <c r="AD259" s="7">
        <v>0</v>
      </c>
      <c r="AE259" s="7">
        <v>0</v>
      </c>
      <c r="AF259" s="7">
        <v>0</v>
      </c>
      <c r="AG259" s="7">
        <v>0</v>
      </c>
      <c r="AH259" s="7">
        <v>0</v>
      </c>
      <c r="AI259" s="7">
        <v>5.3703894737082898</v>
      </c>
      <c r="AJ259" s="7">
        <v>0</v>
      </c>
      <c r="AK259" s="7">
        <v>0</v>
      </c>
      <c r="AL259" s="8">
        <f t="shared" si="6"/>
        <v>5.3703894737082898</v>
      </c>
      <c r="AM259" s="7">
        <f t="shared" si="7"/>
        <v>5370.3894737082901</v>
      </c>
    </row>
    <row r="260" spans="1:39" x14ac:dyDescent="0.2">
      <c r="A260" s="6" t="s">
        <v>105</v>
      </c>
      <c r="B260" s="7">
        <v>0</v>
      </c>
      <c r="C260" s="7">
        <v>0</v>
      </c>
      <c r="D260" s="7">
        <v>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0</v>
      </c>
      <c r="Z260" s="7">
        <v>0</v>
      </c>
      <c r="AA260" s="7">
        <v>0</v>
      </c>
      <c r="AB260" s="7">
        <v>0</v>
      </c>
      <c r="AC260" s="7">
        <v>0</v>
      </c>
      <c r="AD260" s="7">
        <v>0</v>
      </c>
      <c r="AE260" s="7">
        <v>0</v>
      </c>
      <c r="AF260" s="7">
        <v>0</v>
      </c>
      <c r="AG260" s="7">
        <v>0</v>
      </c>
      <c r="AH260" s="7">
        <v>0</v>
      </c>
      <c r="AI260" s="7">
        <v>0</v>
      </c>
      <c r="AJ260" s="7">
        <v>0</v>
      </c>
      <c r="AK260" s="7">
        <v>0</v>
      </c>
      <c r="AL260" s="8">
        <f t="shared" si="6"/>
        <v>0</v>
      </c>
      <c r="AM260" s="7">
        <f t="shared" si="7"/>
        <v>0</v>
      </c>
    </row>
    <row r="261" spans="1:39" x14ac:dyDescent="0.2">
      <c r="A261" s="6" t="s">
        <v>106</v>
      </c>
      <c r="B261" s="7">
        <v>0</v>
      </c>
      <c r="C261" s="7">
        <v>0</v>
      </c>
      <c r="D261" s="7">
        <v>0</v>
      </c>
      <c r="E261" s="7">
        <v>0</v>
      </c>
      <c r="F261" s="7">
        <v>0</v>
      </c>
      <c r="G261" s="7">
        <v>0</v>
      </c>
      <c r="H261" s="7">
        <v>0</v>
      </c>
      <c r="I261" s="7">
        <v>0</v>
      </c>
      <c r="J261" s="7">
        <v>0</v>
      </c>
      <c r="K261" s="7">
        <v>0</v>
      </c>
      <c r="L261" s="7">
        <v>0</v>
      </c>
      <c r="M261" s="7">
        <v>0</v>
      </c>
      <c r="N261" s="7">
        <v>0</v>
      </c>
      <c r="O261" s="7">
        <v>0</v>
      </c>
      <c r="P261" s="7">
        <v>0</v>
      </c>
      <c r="Q261" s="7">
        <v>0</v>
      </c>
      <c r="R261" s="7">
        <v>0</v>
      </c>
      <c r="S261" s="7">
        <v>0</v>
      </c>
      <c r="T261" s="7">
        <v>0</v>
      </c>
      <c r="U261" s="7">
        <v>0</v>
      </c>
      <c r="V261" s="7">
        <v>0</v>
      </c>
      <c r="W261" s="7">
        <v>4.6854759132278998</v>
      </c>
      <c r="X261" s="7">
        <v>0</v>
      </c>
      <c r="Y261" s="7">
        <v>0</v>
      </c>
      <c r="Z261" s="7">
        <v>0</v>
      </c>
      <c r="AA261" s="7">
        <v>0</v>
      </c>
      <c r="AB261" s="7">
        <v>0</v>
      </c>
      <c r="AC261" s="7">
        <v>0</v>
      </c>
      <c r="AD261" s="7">
        <v>0</v>
      </c>
      <c r="AE261" s="7">
        <v>0</v>
      </c>
      <c r="AF261" s="7">
        <v>0</v>
      </c>
      <c r="AG261" s="7">
        <v>0</v>
      </c>
      <c r="AH261" s="7">
        <v>0</v>
      </c>
      <c r="AI261" s="7">
        <v>0</v>
      </c>
      <c r="AJ261" s="7">
        <v>0</v>
      </c>
      <c r="AK261" s="7">
        <v>0</v>
      </c>
      <c r="AL261" s="8">
        <f t="shared" si="6"/>
        <v>4.6854759132278998</v>
      </c>
      <c r="AM261" s="7">
        <f t="shared" si="7"/>
        <v>4685.4759132278996</v>
      </c>
    </row>
    <row r="262" spans="1:39" x14ac:dyDescent="0.2">
      <c r="A262" s="6" t="s">
        <v>107</v>
      </c>
      <c r="B262" s="7">
        <v>0</v>
      </c>
      <c r="C262" s="7">
        <v>0</v>
      </c>
      <c r="D262" s="7">
        <v>0</v>
      </c>
      <c r="E262" s="7">
        <v>0</v>
      </c>
      <c r="F262" s="7">
        <v>0</v>
      </c>
      <c r="G262" s="7">
        <v>0</v>
      </c>
      <c r="H262" s="7">
        <v>0</v>
      </c>
      <c r="I262" s="7">
        <v>0</v>
      </c>
      <c r="J262" s="7">
        <v>0</v>
      </c>
      <c r="K262" s="7">
        <v>0</v>
      </c>
      <c r="L262" s="7">
        <v>0</v>
      </c>
      <c r="M262" s="7">
        <v>0</v>
      </c>
      <c r="N262" s="7">
        <v>0</v>
      </c>
      <c r="O262" s="7">
        <v>0</v>
      </c>
      <c r="P262" s="7">
        <v>0</v>
      </c>
      <c r="Q262" s="7">
        <v>0</v>
      </c>
      <c r="R262" s="7">
        <v>0</v>
      </c>
      <c r="S262" s="7">
        <v>0</v>
      </c>
      <c r="T262" s="7">
        <v>0</v>
      </c>
      <c r="U262" s="7">
        <v>0</v>
      </c>
      <c r="V262" s="7">
        <v>0</v>
      </c>
      <c r="W262" s="7">
        <v>0</v>
      </c>
      <c r="X262" s="7">
        <v>0</v>
      </c>
      <c r="Y262" s="7">
        <v>0</v>
      </c>
      <c r="Z262" s="7">
        <v>0</v>
      </c>
      <c r="AA262" s="7">
        <v>0</v>
      </c>
      <c r="AB262" s="7">
        <v>0</v>
      </c>
      <c r="AC262" s="7">
        <v>0</v>
      </c>
      <c r="AD262" s="7">
        <v>0</v>
      </c>
      <c r="AE262" s="7">
        <v>0</v>
      </c>
      <c r="AF262" s="7">
        <v>0</v>
      </c>
      <c r="AG262" s="7">
        <v>0</v>
      </c>
      <c r="AH262" s="7">
        <v>0</v>
      </c>
      <c r="AI262" s="7">
        <v>4.0133021368577602</v>
      </c>
      <c r="AJ262" s="7">
        <v>0</v>
      </c>
      <c r="AK262" s="7">
        <v>0</v>
      </c>
      <c r="AL262" s="8">
        <f t="shared" si="6"/>
        <v>4.0133021368577602</v>
      </c>
      <c r="AM262" s="7">
        <f t="shared" si="7"/>
        <v>4013.3021368577602</v>
      </c>
    </row>
    <row r="263" spans="1:39" x14ac:dyDescent="0.2">
      <c r="A263" s="6" t="s">
        <v>108</v>
      </c>
      <c r="B263" s="7">
        <v>0</v>
      </c>
      <c r="C263" s="7">
        <v>0</v>
      </c>
      <c r="D263" s="7">
        <v>0</v>
      </c>
      <c r="E263" s="7">
        <v>0</v>
      </c>
      <c r="F263" s="7">
        <v>0</v>
      </c>
      <c r="G263" s="7">
        <v>0</v>
      </c>
      <c r="H263" s="7">
        <v>0</v>
      </c>
      <c r="I263" s="7">
        <v>0</v>
      </c>
      <c r="J263" s="7">
        <v>0</v>
      </c>
      <c r="K263" s="7">
        <v>0</v>
      </c>
      <c r="L263" s="7">
        <v>0</v>
      </c>
      <c r="M263" s="7">
        <v>0</v>
      </c>
      <c r="N263" s="7">
        <v>0</v>
      </c>
      <c r="O263" s="7">
        <v>0</v>
      </c>
      <c r="P263" s="7">
        <v>0</v>
      </c>
      <c r="Q263" s="7">
        <v>0</v>
      </c>
      <c r="R263" s="7">
        <v>0</v>
      </c>
      <c r="S263" s="7">
        <v>0</v>
      </c>
      <c r="T263" s="7">
        <v>0</v>
      </c>
      <c r="U263" s="7">
        <v>0</v>
      </c>
      <c r="V263" s="7">
        <v>0</v>
      </c>
      <c r="W263" s="7">
        <v>0</v>
      </c>
      <c r="X263" s="7">
        <v>0</v>
      </c>
      <c r="Y263" s="7">
        <v>0</v>
      </c>
      <c r="Z263" s="7">
        <v>2.6891016232085998</v>
      </c>
      <c r="AA263" s="7">
        <v>0</v>
      </c>
      <c r="AB263" s="7">
        <v>0</v>
      </c>
      <c r="AC263" s="7">
        <v>0</v>
      </c>
      <c r="AD263" s="7">
        <v>0</v>
      </c>
      <c r="AE263" s="7">
        <v>0</v>
      </c>
      <c r="AF263" s="7">
        <v>0</v>
      </c>
      <c r="AG263" s="7">
        <v>0</v>
      </c>
      <c r="AH263" s="7">
        <v>0</v>
      </c>
      <c r="AI263" s="7">
        <v>0</v>
      </c>
      <c r="AJ263" s="7">
        <v>0</v>
      </c>
      <c r="AK263" s="7">
        <v>0</v>
      </c>
      <c r="AL263" s="8">
        <f t="shared" ref="AL263:AL326" si="8">SUM(V263:AI263)</f>
        <v>2.6891016232085998</v>
      </c>
      <c r="AM263" s="7">
        <f t="shared" ref="AM263:AM326" si="9">AL263*1000</f>
        <v>2689.1016232085999</v>
      </c>
    </row>
    <row r="264" spans="1:39" x14ac:dyDescent="0.2">
      <c r="A264" s="6" t="s">
        <v>109</v>
      </c>
      <c r="B264" s="7">
        <v>0</v>
      </c>
      <c r="C264" s="7">
        <v>0</v>
      </c>
      <c r="D264" s="7">
        <v>0</v>
      </c>
      <c r="E264" s="7">
        <v>0</v>
      </c>
      <c r="F264" s="7">
        <v>0</v>
      </c>
      <c r="G264" s="7">
        <v>0</v>
      </c>
      <c r="H264" s="7">
        <v>0</v>
      </c>
      <c r="I264" s="7">
        <v>0</v>
      </c>
      <c r="J264" s="7">
        <v>0</v>
      </c>
      <c r="K264" s="7">
        <v>0</v>
      </c>
      <c r="L264" s="7">
        <v>0</v>
      </c>
      <c r="M264" s="7">
        <v>0</v>
      </c>
      <c r="N264" s="7">
        <v>0</v>
      </c>
      <c r="O264" s="7">
        <v>0</v>
      </c>
      <c r="P264" s="7">
        <v>0</v>
      </c>
      <c r="Q264" s="7">
        <v>0</v>
      </c>
      <c r="R264" s="7">
        <v>0</v>
      </c>
      <c r="S264" s="7">
        <v>0</v>
      </c>
      <c r="T264" s="7">
        <v>0</v>
      </c>
      <c r="U264" s="7">
        <v>0</v>
      </c>
      <c r="V264" s="7">
        <v>0</v>
      </c>
      <c r="W264" s="7">
        <v>0</v>
      </c>
      <c r="X264" s="7">
        <v>0</v>
      </c>
      <c r="Y264" s="7">
        <v>0</v>
      </c>
      <c r="Z264" s="7">
        <v>0</v>
      </c>
      <c r="AA264" s="7">
        <v>0</v>
      </c>
      <c r="AB264" s="7">
        <v>0</v>
      </c>
      <c r="AC264" s="7">
        <v>0</v>
      </c>
      <c r="AD264" s="7">
        <v>0</v>
      </c>
      <c r="AE264" s="7">
        <v>0</v>
      </c>
      <c r="AF264" s="7">
        <v>0</v>
      </c>
      <c r="AG264" s="7">
        <v>0</v>
      </c>
      <c r="AH264" s="7">
        <v>0</v>
      </c>
      <c r="AI264" s="7">
        <v>0</v>
      </c>
      <c r="AJ264" s="7">
        <v>0</v>
      </c>
      <c r="AK264" s="7">
        <v>0</v>
      </c>
      <c r="AL264" s="8">
        <f t="shared" si="8"/>
        <v>0</v>
      </c>
      <c r="AM264" s="7">
        <f t="shared" si="9"/>
        <v>0</v>
      </c>
    </row>
    <row r="265" spans="1:39" x14ac:dyDescent="0.2">
      <c r="A265" s="6" t="s">
        <v>110</v>
      </c>
      <c r="B265" s="7">
        <v>0</v>
      </c>
      <c r="C265" s="7">
        <v>0</v>
      </c>
      <c r="D265" s="7">
        <v>0</v>
      </c>
      <c r="E265" s="7">
        <v>0</v>
      </c>
      <c r="F265" s="7">
        <v>0</v>
      </c>
      <c r="G265" s="7">
        <v>0</v>
      </c>
      <c r="H265" s="7">
        <v>0</v>
      </c>
      <c r="I265" s="7">
        <v>0</v>
      </c>
      <c r="J265" s="7">
        <v>0</v>
      </c>
      <c r="K265" s="7">
        <v>0</v>
      </c>
      <c r="L265" s="7">
        <v>0</v>
      </c>
      <c r="M265" s="7">
        <v>0</v>
      </c>
      <c r="N265" s="7">
        <v>0</v>
      </c>
      <c r="O265" s="7">
        <v>0</v>
      </c>
      <c r="P265" s="7">
        <v>0</v>
      </c>
      <c r="Q265" s="7">
        <v>0</v>
      </c>
      <c r="R265" s="7">
        <v>0</v>
      </c>
      <c r="S265" s="7">
        <v>0</v>
      </c>
      <c r="T265" s="7">
        <v>0</v>
      </c>
      <c r="U265" s="7">
        <v>0</v>
      </c>
      <c r="V265" s="7">
        <v>0</v>
      </c>
      <c r="W265" s="7">
        <v>0</v>
      </c>
      <c r="X265" s="7">
        <v>0</v>
      </c>
      <c r="Y265" s="7">
        <v>0.15182250518778501</v>
      </c>
      <c r="Z265" s="7">
        <v>0</v>
      </c>
      <c r="AA265" s="7">
        <v>0</v>
      </c>
      <c r="AB265" s="7">
        <v>0</v>
      </c>
      <c r="AC265" s="7">
        <v>0</v>
      </c>
      <c r="AD265" s="7">
        <v>0</v>
      </c>
      <c r="AE265" s="7">
        <v>0</v>
      </c>
      <c r="AF265" s="7">
        <v>0</v>
      </c>
      <c r="AG265" s="7">
        <v>0</v>
      </c>
      <c r="AH265" s="7">
        <v>0</v>
      </c>
      <c r="AI265" s="7">
        <v>0</v>
      </c>
      <c r="AJ265" s="7">
        <v>0</v>
      </c>
      <c r="AK265" s="7">
        <v>0</v>
      </c>
      <c r="AL265" s="8">
        <f t="shared" si="8"/>
        <v>0.15182250518778501</v>
      </c>
      <c r="AM265" s="7">
        <f t="shared" si="9"/>
        <v>151.822505187785</v>
      </c>
    </row>
    <row r="266" spans="1:39" x14ac:dyDescent="0.2">
      <c r="A266" s="6" t="s">
        <v>111</v>
      </c>
      <c r="B266" s="7">
        <v>0</v>
      </c>
      <c r="C266" s="7">
        <v>0</v>
      </c>
      <c r="D266" s="7">
        <v>0</v>
      </c>
      <c r="E266" s="7">
        <v>0</v>
      </c>
      <c r="F266" s="7">
        <v>0</v>
      </c>
      <c r="G266" s="7">
        <v>0</v>
      </c>
      <c r="H266" s="7">
        <v>0</v>
      </c>
      <c r="I266" s="7">
        <v>0</v>
      </c>
      <c r="J266" s="7">
        <v>0</v>
      </c>
      <c r="K266" s="7">
        <v>0</v>
      </c>
      <c r="L266" s="7">
        <v>0</v>
      </c>
      <c r="M266" s="7">
        <v>0</v>
      </c>
      <c r="N266" s="7">
        <v>0</v>
      </c>
      <c r="O266" s="7">
        <v>0</v>
      </c>
      <c r="P266" s="7">
        <v>0</v>
      </c>
      <c r="Q266" s="7">
        <v>0</v>
      </c>
      <c r="R266" s="7">
        <v>0</v>
      </c>
      <c r="S266" s="7">
        <v>0</v>
      </c>
      <c r="T266" s="7">
        <v>0</v>
      </c>
      <c r="U266" s="7">
        <v>0</v>
      </c>
      <c r="V266" s="7">
        <v>0</v>
      </c>
      <c r="W266" s="7">
        <v>0</v>
      </c>
      <c r="X266" s="7">
        <v>0</v>
      </c>
      <c r="Y266" s="7">
        <v>0</v>
      </c>
      <c r="Z266" s="7">
        <v>0</v>
      </c>
      <c r="AA266" s="7">
        <v>0.90578073410939897</v>
      </c>
      <c r="AB266" s="7">
        <v>0</v>
      </c>
      <c r="AC266" s="7">
        <v>0</v>
      </c>
      <c r="AD266" s="7">
        <v>0</v>
      </c>
      <c r="AE266" s="7">
        <v>0</v>
      </c>
      <c r="AF266" s="7">
        <v>0</v>
      </c>
      <c r="AG266" s="7">
        <v>0</v>
      </c>
      <c r="AH266" s="7">
        <v>0</v>
      </c>
      <c r="AI266" s="7">
        <v>0</v>
      </c>
      <c r="AJ266" s="7">
        <v>0</v>
      </c>
      <c r="AK266" s="7">
        <v>0</v>
      </c>
      <c r="AL266" s="8">
        <f t="shared" si="8"/>
        <v>0.90578073410939897</v>
      </c>
      <c r="AM266" s="7">
        <f t="shared" si="9"/>
        <v>905.78073410939896</v>
      </c>
    </row>
    <row r="267" spans="1:39" x14ac:dyDescent="0.2">
      <c r="A267" s="6" t="s">
        <v>112</v>
      </c>
      <c r="B267" s="7">
        <v>0</v>
      </c>
      <c r="C267" s="7">
        <v>0</v>
      </c>
      <c r="D267" s="7">
        <v>0</v>
      </c>
      <c r="E267" s="7">
        <v>0</v>
      </c>
      <c r="F267" s="7">
        <v>0</v>
      </c>
      <c r="G267" s="7">
        <v>0</v>
      </c>
      <c r="H267" s="7">
        <v>0</v>
      </c>
      <c r="I267" s="7">
        <v>0</v>
      </c>
      <c r="J267" s="7">
        <v>0</v>
      </c>
      <c r="K267" s="7">
        <v>0</v>
      </c>
      <c r="L267" s="7">
        <v>0</v>
      </c>
      <c r="M267" s="7">
        <v>0</v>
      </c>
      <c r="N267" s="7">
        <v>0</v>
      </c>
      <c r="O267" s="7">
        <v>0</v>
      </c>
      <c r="P267" s="7">
        <v>0</v>
      </c>
      <c r="Q267" s="7">
        <v>0</v>
      </c>
      <c r="R267" s="7">
        <v>0</v>
      </c>
      <c r="S267" s="7">
        <v>0</v>
      </c>
      <c r="T267" s="7">
        <v>0</v>
      </c>
      <c r="U267" s="7">
        <v>0</v>
      </c>
      <c r="V267" s="7">
        <v>0</v>
      </c>
      <c r="W267" s="7">
        <v>0</v>
      </c>
      <c r="X267" s="7">
        <v>0</v>
      </c>
      <c r="Y267" s="7">
        <v>1.8221621597367901</v>
      </c>
      <c r="Z267" s="7">
        <v>0</v>
      </c>
      <c r="AA267" s="7">
        <v>0</v>
      </c>
      <c r="AB267" s="7">
        <v>0</v>
      </c>
      <c r="AC267" s="7">
        <v>0</v>
      </c>
      <c r="AD267" s="7">
        <v>0</v>
      </c>
      <c r="AE267" s="7">
        <v>0</v>
      </c>
      <c r="AF267" s="7">
        <v>0</v>
      </c>
      <c r="AG267" s="7">
        <v>0</v>
      </c>
      <c r="AH267" s="7">
        <v>0</v>
      </c>
      <c r="AI267" s="7">
        <v>0</v>
      </c>
      <c r="AJ267" s="7">
        <v>0</v>
      </c>
      <c r="AK267" s="7">
        <v>0</v>
      </c>
      <c r="AL267" s="8">
        <f t="shared" si="8"/>
        <v>1.8221621597367901</v>
      </c>
      <c r="AM267" s="7">
        <f t="shared" si="9"/>
        <v>1822.16215973679</v>
      </c>
    </row>
    <row r="268" spans="1:39" x14ac:dyDescent="0.2">
      <c r="A268" s="6" t="s">
        <v>113</v>
      </c>
      <c r="B268" s="7">
        <v>0</v>
      </c>
      <c r="C268" s="7">
        <v>0</v>
      </c>
      <c r="D268" s="7">
        <v>0</v>
      </c>
      <c r="E268" s="7">
        <v>0</v>
      </c>
      <c r="F268" s="7">
        <v>0</v>
      </c>
      <c r="G268" s="7">
        <v>0</v>
      </c>
      <c r="H268" s="7">
        <v>0</v>
      </c>
      <c r="I268" s="7">
        <v>0</v>
      </c>
      <c r="J268" s="7">
        <v>0</v>
      </c>
      <c r="K268" s="7">
        <v>0</v>
      </c>
      <c r="L268" s="7">
        <v>0</v>
      </c>
      <c r="M268" s="7">
        <v>0</v>
      </c>
      <c r="N268" s="7">
        <v>0</v>
      </c>
      <c r="O268" s="7">
        <v>0</v>
      </c>
      <c r="P268" s="7">
        <v>0</v>
      </c>
      <c r="Q268" s="7">
        <v>0</v>
      </c>
      <c r="R268" s="7">
        <v>0</v>
      </c>
      <c r="S268" s="7">
        <v>0</v>
      </c>
      <c r="T268" s="7">
        <v>0</v>
      </c>
      <c r="U268" s="7">
        <v>0</v>
      </c>
      <c r="V268" s="7">
        <v>0</v>
      </c>
      <c r="W268" s="7">
        <v>1.08439459170459E-2</v>
      </c>
      <c r="X268" s="7">
        <v>0</v>
      </c>
      <c r="Y268" s="7">
        <v>0</v>
      </c>
      <c r="Z268" s="7">
        <v>0</v>
      </c>
      <c r="AA268" s="7">
        <v>0</v>
      </c>
      <c r="AB268" s="7">
        <v>0</v>
      </c>
      <c r="AC268" s="7">
        <v>0</v>
      </c>
      <c r="AD268" s="7">
        <v>0</v>
      </c>
      <c r="AE268" s="7">
        <v>0</v>
      </c>
      <c r="AF268" s="7">
        <v>0</v>
      </c>
      <c r="AG268" s="7">
        <v>0</v>
      </c>
      <c r="AH268" s="7">
        <v>0</v>
      </c>
      <c r="AI268" s="7">
        <v>0</v>
      </c>
      <c r="AJ268" s="7">
        <v>0</v>
      </c>
      <c r="AK268" s="7">
        <v>0</v>
      </c>
      <c r="AL268" s="8">
        <f t="shared" si="8"/>
        <v>1.08439459170459E-2</v>
      </c>
      <c r="AM268" s="7">
        <f t="shared" si="9"/>
        <v>10.8439459170459</v>
      </c>
    </row>
    <row r="269" spans="1:39" x14ac:dyDescent="0.2">
      <c r="A269" s="6" t="s">
        <v>114</v>
      </c>
      <c r="B269" s="7">
        <v>0</v>
      </c>
      <c r="C269" s="7">
        <v>0</v>
      </c>
      <c r="D269" s="7">
        <v>0</v>
      </c>
      <c r="E269" s="7">
        <v>0</v>
      </c>
      <c r="F269" s="7">
        <v>0</v>
      </c>
      <c r="G269" s="7">
        <v>0</v>
      </c>
      <c r="H269" s="7">
        <v>0</v>
      </c>
      <c r="I269" s="7">
        <v>0</v>
      </c>
      <c r="J269" s="7">
        <v>0</v>
      </c>
      <c r="K269" s="7">
        <v>0</v>
      </c>
      <c r="L269" s="7">
        <v>0</v>
      </c>
      <c r="M269" s="7">
        <v>0</v>
      </c>
      <c r="N269" s="7">
        <v>0</v>
      </c>
      <c r="O269" s="7">
        <v>0</v>
      </c>
      <c r="P269" s="7">
        <v>0</v>
      </c>
      <c r="Q269" s="7">
        <v>0</v>
      </c>
      <c r="R269" s="7">
        <v>0</v>
      </c>
      <c r="S269" s="7">
        <v>0</v>
      </c>
      <c r="T269" s="7">
        <v>0</v>
      </c>
      <c r="U269" s="7">
        <v>0</v>
      </c>
      <c r="V269" s="7">
        <v>0</v>
      </c>
      <c r="W269" s="7">
        <v>0</v>
      </c>
      <c r="X269" s="7">
        <v>0</v>
      </c>
      <c r="Y269" s="7">
        <v>0</v>
      </c>
      <c r="Z269" s="7">
        <v>0</v>
      </c>
      <c r="AA269" s="7">
        <v>0</v>
      </c>
      <c r="AB269" s="7">
        <v>0</v>
      </c>
      <c r="AC269" s="7">
        <v>0</v>
      </c>
      <c r="AD269" s="7">
        <v>0</v>
      </c>
      <c r="AE269" s="7">
        <v>0</v>
      </c>
      <c r="AF269" s="7">
        <v>0</v>
      </c>
      <c r="AG269" s="7">
        <v>0</v>
      </c>
      <c r="AH269" s="7">
        <v>0</v>
      </c>
      <c r="AI269" s="7">
        <v>2.60446450291797</v>
      </c>
      <c r="AJ269" s="7">
        <v>0</v>
      </c>
      <c r="AK269" s="7">
        <v>0</v>
      </c>
      <c r="AL269" s="8">
        <f t="shared" si="8"/>
        <v>2.60446450291797</v>
      </c>
      <c r="AM269" s="7">
        <f t="shared" si="9"/>
        <v>2604.4645029179701</v>
      </c>
    </row>
    <row r="270" spans="1:39" x14ac:dyDescent="0.2">
      <c r="A270" s="6" t="s">
        <v>115</v>
      </c>
      <c r="B270" s="7">
        <v>0</v>
      </c>
      <c r="C270" s="7">
        <v>0</v>
      </c>
      <c r="D270" s="7">
        <v>0</v>
      </c>
      <c r="E270" s="7">
        <v>0</v>
      </c>
      <c r="F270" s="7">
        <v>0</v>
      </c>
      <c r="G270" s="7">
        <v>0</v>
      </c>
      <c r="H270" s="7">
        <v>0</v>
      </c>
      <c r="I270" s="7">
        <v>0</v>
      </c>
      <c r="J270" s="7">
        <v>0</v>
      </c>
      <c r="K270" s="7">
        <v>0</v>
      </c>
      <c r="L270" s="7">
        <v>0</v>
      </c>
      <c r="M270" s="7">
        <v>0</v>
      </c>
      <c r="N270" s="7">
        <v>0</v>
      </c>
      <c r="O270" s="7">
        <v>0</v>
      </c>
      <c r="P270" s="7">
        <v>0</v>
      </c>
      <c r="Q270" s="7">
        <v>0</v>
      </c>
      <c r="R270" s="7">
        <v>0</v>
      </c>
      <c r="S270" s="7">
        <v>0</v>
      </c>
      <c r="T270" s="7">
        <v>0</v>
      </c>
      <c r="U270" s="7">
        <v>0</v>
      </c>
      <c r="V270" s="7">
        <v>0</v>
      </c>
      <c r="W270" s="7">
        <v>0</v>
      </c>
      <c r="X270" s="7">
        <v>0</v>
      </c>
      <c r="Y270" s="7">
        <v>0</v>
      </c>
      <c r="Z270" s="7">
        <v>0</v>
      </c>
      <c r="AA270" s="7">
        <v>0</v>
      </c>
      <c r="AB270" s="7">
        <v>0</v>
      </c>
      <c r="AC270" s="7">
        <v>0</v>
      </c>
      <c r="AD270" s="7">
        <v>0</v>
      </c>
      <c r="AE270" s="7">
        <v>0</v>
      </c>
      <c r="AF270" s="7">
        <v>0</v>
      </c>
      <c r="AG270" s="7">
        <v>0</v>
      </c>
      <c r="AH270" s="7">
        <v>0</v>
      </c>
      <c r="AI270" s="7">
        <v>2.2122341160350798</v>
      </c>
      <c r="AJ270" s="7">
        <v>0</v>
      </c>
      <c r="AK270" s="7">
        <v>0</v>
      </c>
      <c r="AL270" s="8">
        <f t="shared" si="8"/>
        <v>2.2122341160350798</v>
      </c>
      <c r="AM270" s="7">
        <f t="shared" si="9"/>
        <v>2212.2341160350798</v>
      </c>
    </row>
    <row r="271" spans="1:39" x14ac:dyDescent="0.2">
      <c r="A271" s="6" t="s">
        <v>116</v>
      </c>
      <c r="B271" s="7">
        <v>0</v>
      </c>
      <c r="C271" s="7">
        <v>0</v>
      </c>
      <c r="D271" s="7">
        <v>0</v>
      </c>
      <c r="E271" s="7">
        <v>0</v>
      </c>
      <c r="F271" s="7">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7">
        <v>0</v>
      </c>
      <c r="AA271" s="7">
        <v>0</v>
      </c>
      <c r="AB271" s="7">
        <v>0</v>
      </c>
      <c r="AC271" s="7">
        <v>0</v>
      </c>
      <c r="AD271" s="7">
        <v>0</v>
      </c>
      <c r="AE271" s="7">
        <v>0</v>
      </c>
      <c r="AF271" s="7">
        <v>0</v>
      </c>
      <c r="AG271" s="7">
        <v>0</v>
      </c>
      <c r="AH271" s="7">
        <v>0</v>
      </c>
      <c r="AI271" s="7">
        <v>0</v>
      </c>
      <c r="AJ271" s="7">
        <v>0</v>
      </c>
      <c r="AK271" s="7">
        <v>1.71961420732371</v>
      </c>
      <c r="AL271" s="8">
        <f t="shared" si="8"/>
        <v>0</v>
      </c>
      <c r="AM271" s="7">
        <f t="shared" si="9"/>
        <v>0</v>
      </c>
    </row>
    <row r="272" spans="1:39" x14ac:dyDescent="0.2">
      <c r="A272" s="6" t="s">
        <v>117</v>
      </c>
      <c r="B272" s="7">
        <v>0</v>
      </c>
      <c r="C272" s="7">
        <v>0</v>
      </c>
      <c r="D272" s="7">
        <v>0</v>
      </c>
      <c r="E272" s="7">
        <v>0</v>
      </c>
      <c r="F272" s="7">
        <v>0</v>
      </c>
      <c r="G272" s="7">
        <v>0</v>
      </c>
      <c r="H272" s="7">
        <v>0</v>
      </c>
      <c r="I272" s="7">
        <v>0</v>
      </c>
      <c r="J272" s="7">
        <v>0</v>
      </c>
      <c r="K272" s="7">
        <v>0</v>
      </c>
      <c r="L272" s="7">
        <v>0</v>
      </c>
      <c r="M272" s="7">
        <v>0</v>
      </c>
      <c r="N272" s="7">
        <v>0</v>
      </c>
      <c r="O272" s="7">
        <v>0</v>
      </c>
      <c r="P272" s="7">
        <v>0</v>
      </c>
      <c r="Q272" s="7">
        <v>0</v>
      </c>
      <c r="R272" s="7">
        <v>0</v>
      </c>
      <c r="S272" s="7">
        <v>0</v>
      </c>
      <c r="T272" s="7">
        <v>0</v>
      </c>
      <c r="U272" s="7">
        <v>0</v>
      </c>
      <c r="V272" s="7">
        <v>0</v>
      </c>
      <c r="W272" s="7">
        <v>0</v>
      </c>
      <c r="X272" s="7">
        <v>0</v>
      </c>
      <c r="Y272" s="7">
        <v>0</v>
      </c>
      <c r="Z272" s="7">
        <v>0</v>
      </c>
      <c r="AA272" s="7">
        <v>0</v>
      </c>
      <c r="AB272" s="7">
        <v>0</v>
      </c>
      <c r="AC272" s="7">
        <v>0</v>
      </c>
      <c r="AD272" s="7">
        <v>0</v>
      </c>
      <c r="AE272" s="7">
        <v>0</v>
      </c>
      <c r="AF272" s="7">
        <v>0</v>
      </c>
      <c r="AG272" s="7">
        <v>0</v>
      </c>
      <c r="AH272" s="7">
        <v>0</v>
      </c>
      <c r="AI272" s="7">
        <v>0</v>
      </c>
      <c r="AJ272" s="7">
        <v>0</v>
      </c>
      <c r="AK272" s="7">
        <v>2.1502279682365701</v>
      </c>
      <c r="AL272" s="8">
        <f t="shared" si="8"/>
        <v>0</v>
      </c>
      <c r="AM272" s="7">
        <f t="shared" si="9"/>
        <v>0</v>
      </c>
    </row>
    <row r="273" spans="1:39" x14ac:dyDescent="0.2">
      <c r="A273" s="6" t="s">
        <v>118</v>
      </c>
      <c r="B273" s="7">
        <v>0</v>
      </c>
      <c r="C273" s="7">
        <v>0</v>
      </c>
      <c r="D273" s="7">
        <v>0</v>
      </c>
      <c r="E273" s="7">
        <v>0</v>
      </c>
      <c r="F273" s="7">
        <v>0</v>
      </c>
      <c r="G273" s="7">
        <v>0</v>
      </c>
      <c r="H273" s="7">
        <v>0</v>
      </c>
      <c r="I273" s="7">
        <v>0</v>
      </c>
      <c r="J273" s="7">
        <v>0</v>
      </c>
      <c r="K273" s="7">
        <v>0</v>
      </c>
      <c r="L273" s="7">
        <v>0</v>
      </c>
      <c r="M273" s="7">
        <v>0</v>
      </c>
      <c r="N273" s="7">
        <v>0</v>
      </c>
      <c r="O273" s="7">
        <v>0</v>
      </c>
      <c r="P273" s="7">
        <v>0</v>
      </c>
      <c r="Q273" s="7">
        <v>0</v>
      </c>
      <c r="R273" s="7">
        <v>0</v>
      </c>
      <c r="S273" s="7">
        <v>0</v>
      </c>
      <c r="T273" s="7">
        <v>0</v>
      </c>
      <c r="U273" s="7">
        <v>0</v>
      </c>
      <c r="V273" s="7">
        <v>0</v>
      </c>
      <c r="W273" s="7">
        <v>0</v>
      </c>
      <c r="X273" s="7">
        <v>0</v>
      </c>
      <c r="Y273" s="7">
        <v>1.46847563538685</v>
      </c>
      <c r="Z273" s="7">
        <v>0</v>
      </c>
      <c r="AA273" s="7">
        <v>0</v>
      </c>
      <c r="AB273" s="7">
        <v>0</v>
      </c>
      <c r="AC273" s="7">
        <v>0</v>
      </c>
      <c r="AD273" s="7">
        <v>0</v>
      </c>
      <c r="AE273" s="7">
        <v>0</v>
      </c>
      <c r="AF273" s="7">
        <v>0</v>
      </c>
      <c r="AG273" s="7">
        <v>0</v>
      </c>
      <c r="AH273" s="7">
        <v>0</v>
      </c>
      <c r="AI273" s="7">
        <v>0</v>
      </c>
      <c r="AJ273" s="7">
        <v>0</v>
      </c>
      <c r="AK273" s="7">
        <v>0</v>
      </c>
      <c r="AL273" s="8">
        <f t="shared" si="8"/>
        <v>1.46847563538685</v>
      </c>
      <c r="AM273" s="7">
        <f t="shared" si="9"/>
        <v>1468.4756353868499</v>
      </c>
    </row>
    <row r="274" spans="1:39" x14ac:dyDescent="0.2">
      <c r="A274" s="6" t="s">
        <v>119</v>
      </c>
      <c r="B274" s="7">
        <v>0</v>
      </c>
      <c r="C274" s="7">
        <v>0</v>
      </c>
      <c r="D274" s="7">
        <v>0</v>
      </c>
      <c r="E274" s="7">
        <v>0</v>
      </c>
      <c r="F274" s="7">
        <v>0</v>
      </c>
      <c r="G274" s="7">
        <v>0</v>
      </c>
      <c r="H274" s="7">
        <v>0</v>
      </c>
      <c r="I274" s="7">
        <v>0</v>
      </c>
      <c r="J274" s="7">
        <v>0</v>
      </c>
      <c r="K274" s="7">
        <v>0</v>
      </c>
      <c r="L274" s="7">
        <v>0</v>
      </c>
      <c r="M274" s="7">
        <v>0</v>
      </c>
      <c r="N274" s="7">
        <v>0</v>
      </c>
      <c r="O274" s="7">
        <v>0</v>
      </c>
      <c r="P274" s="7">
        <v>0</v>
      </c>
      <c r="Q274" s="7">
        <v>0</v>
      </c>
      <c r="R274" s="7">
        <v>0</v>
      </c>
      <c r="S274" s="7">
        <v>0</v>
      </c>
      <c r="T274" s="7">
        <v>0</v>
      </c>
      <c r="U274" s="7">
        <v>0</v>
      </c>
      <c r="V274" s="7">
        <v>0</v>
      </c>
      <c r="W274" s="7">
        <v>0</v>
      </c>
      <c r="X274" s="7">
        <v>0</v>
      </c>
      <c r="Y274" s="7">
        <v>0</v>
      </c>
      <c r="Z274" s="7">
        <v>0</v>
      </c>
      <c r="AA274" s="7">
        <v>0</v>
      </c>
      <c r="AB274" s="7">
        <v>0</v>
      </c>
      <c r="AC274" s="7">
        <v>0</v>
      </c>
      <c r="AD274" s="7">
        <v>0</v>
      </c>
      <c r="AE274" s="7">
        <v>0</v>
      </c>
      <c r="AF274" s="7">
        <v>0</v>
      </c>
      <c r="AG274" s="7">
        <v>0</v>
      </c>
      <c r="AH274" s="7">
        <v>0</v>
      </c>
      <c r="AI274" s="7">
        <v>0</v>
      </c>
      <c r="AJ274" s="7">
        <v>0</v>
      </c>
      <c r="AK274" s="7">
        <v>0</v>
      </c>
      <c r="AL274" s="8">
        <f t="shared" si="8"/>
        <v>0</v>
      </c>
      <c r="AM274" s="7">
        <f t="shared" si="9"/>
        <v>0</v>
      </c>
    </row>
    <row r="275" spans="1:39" x14ac:dyDescent="0.2">
      <c r="A275" s="6" t="s">
        <v>120</v>
      </c>
      <c r="B275" s="7">
        <v>0</v>
      </c>
      <c r="C275" s="7">
        <v>0</v>
      </c>
      <c r="D275" s="7">
        <v>0</v>
      </c>
      <c r="E275" s="7">
        <v>0</v>
      </c>
      <c r="F275" s="7">
        <v>0</v>
      </c>
      <c r="G275" s="7">
        <v>0</v>
      </c>
      <c r="H275" s="7">
        <v>0</v>
      </c>
      <c r="I275" s="7">
        <v>0</v>
      </c>
      <c r="J275" s="7">
        <v>0</v>
      </c>
      <c r="K275" s="7">
        <v>0</v>
      </c>
      <c r="L275" s="7">
        <v>0</v>
      </c>
      <c r="M275" s="7">
        <v>0</v>
      </c>
      <c r="N275" s="7">
        <v>0</v>
      </c>
      <c r="O275" s="7">
        <v>0</v>
      </c>
      <c r="P275" s="7">
        <v>0</v>
      </c>
      <c r="Q275" s="7">
        <v>0</v>
      </c>
      <c r="R275" s="7">
        <v>0</v>
      </c>
      <c r="S275" s="7">
        <v>0</v>
      </c>
      <c r="T275" s="7">
        <v>0</v>
      </c>
      <c r="U275" s="7">
        <v>0</v>
      </c>
      <c r="V275" s="7">
        <v>0</v>
      </c>
      <c r="W275" s="7">
        <v>0</v>
      </c>
      <c r="X275" s="7">
        <v>0</v>
      </c>
      <c r="Y275" s="7">
        <v>0</v>
      </c>
      <c r="Z275" s="7">
        <v>0</v>
      </c>
      <c r="AA275" s="7">
        <v>0</v>
      </c>
      <c r="AB275" s="7">
        <v>0</v>
      </c>
      <c r="AC275" s="7">
        <v>0</v>
      </c>
      <c r="AD275" s="7">
        <v>0</v>
      </c>
      <c r="AE275" s="7">
        <v>0</v>
      </c>
      <c r="AF275" s="7">
        <v>0</v>
      </c>
      <c r="AG275" s="7">
        <v>0</v>
      </c>
      <c r="AH275" s="7">
        <v>0</v>
      </c>
      <c r="AI275" s="7">
        <v>0</v>
      </c>
      <c r="AJ275" s="7">
        <v>0</v>
      </c>
      <c r="AK275" s="7">
        <v>0</v>
      </c>
      <c r="AL275" s="8">
        <f t="shared" si="8"/>
        <v>0</v>
      </c>
      <c r="AM275" s="7">
        <f t="shared" si="9"/>
        <v>0</v>
      </c>
    </row>
    <row r="276" spans="1:39" x14ac:dyDescent="0.2">
      <c r="AL276" s="8">
        <f t="shared" si="8"/>
        <v>0</v>
      </c>
      <c r="AM276" s="7">
        <f t="shared" si="9"/>
        <v>0</v>
      </c>
    </row>
    <row r="277" spans="1:39" x14ac:dyDescent="0.2">
      <c r="A277" s="6" t="s">
        <v>128</v>
      </c>
      <c r="AL277" s="8">
        <f t="shared" si="8"/>
        <v>0</v>
      </c>
      <c r="AM277" s="7">
        <f t="shared" si="9"/>
        <v>0</v>
      </c>
    </row>
    <row r="278" spans="1:39" x14ac:dyDescent="0.2">
      <c r="A278" s="6" t="s">
        <v>89</v>
      </c>
      <c r="B278" s="7">
        <v>0</v>
      </c>
      <c r="C278" s="7">
        <v>0</v>
      </c>
      <c r="D278" s="7">
        <v>0</v>
      </c>
      <c r="E278" s="7">
        <v>0</v>
      </c>
      <c r="F278" s="7">
        <v>0</v>
      </c>
      <c r="G278" s="7">
        <v>0</v>
      </c>
      <c r="H278" s="7">
        <v>0</v>
      </c>
      <c r="I278" s="7">
        <v>0</v>
      </c>
      <c r="J278" s="7">
        <v>0</v>
      </c>
      <c r="K278" s="7">
        <v>0</v>
      </c>
      <c r="L278" s="7">
        <v>0</v>
      </c>
      <c r="M278" s="7">
        <v>0</v>
      </c>
      <c r="N278" s="7">
        <v>0</v>
      </c>
      <c r="O278" s="7">
        <v>0</v>
      </c>
      <c r="P278" s="7">
        <v>0</v>
      </c>
      <c r="Q278" s="7">
        <v>0</v>
      </c>
      <c r="R278" s="7">
        <v>0</v>
      </c>
      <c r="S278" s="7">
        <v>0</v>
      </c>
      <c r="T278" s="7">
        <v>0</v>
      </c>
      <c r="U278" s="7">
        <v>0</v>
      </c>
      <c r="V278" s="7">
        <v>0</v>
      </c>
      <c r="W278" s="7">
        <v>0</v>
      </c>
      <c r="X278" s="7">
        <v>0</v>
      </c>
      <c r="Y278" s="7">
        <v>1.07947388242977</v>
      </c>
      <c r="Z278" s="7">
        <v>0</v>
      </c>
      <c r="AA278" s="7">
        <v>0</v>
      </c>
      <c r="AB278" s="7">
        <v>0</v>
      </c>
      <c r="AC278" s="7">
        <v>0</v>
      </c>
      <c r="AD278" s="7">
        <v>0</v>
      </c>
      <c r="AE278" s="7">
        <v>0</v>
      </c>
      <c r="AF278" s="7">
        <v>0</v>
      </c>
      <c r="AG278" s="7">
        <v>0</v>
      </c>
      <c r="AH278" s="7">
        <v>0</v>
      </c>
      <c r="AI278" s="7">
        <v>0</v>
      </c>
      <c r="AJ278" s="7">
        <v>0</v>
      </c>
      <c r="AK278" s="7">
        <v>0</v>
      </c>
      <c r="AL278" s="8">
        <f t="shared" si="8"/>
        <v>1.07947388242977</v>
      </c>
      <c r="AM278" s="7">
        <f t="shared" si="9"/>
        <v>1079.4738824297701</v>
      </c>
    </row>
    <row r="279" spans="1:39" x14ac:dyDescent="0.2">
      <c r="A279" s="6" t="s">
        <v>90</v>
      </c>
      <c r="B279" s="7">
        <v>0</v>
      </c>
      <c r="C279" s="7">
        <v>0</v>
      </c>
      <c r="D279" s="7">
        <v>0</v>
      </c>
      <c r="E279" s="7">
        <v>0</v>
      </c>
      <c r="F279" s="7">
        <v>0</v>
      </c>
      <c r="G279" s="7">
        <v>0</v>
      </c>
      <c r="H279" s="7">
        <v>0</v>
      </c>
      <c r="I279" s="7">
        <v>1.7328308928870999</v>
      </c>
      <c r="J279" s="7">
        <v>1.7540910214557399</v>
      </c>
      <c r="K279" s="7">
        <v>1.76202044315044</v>
      </c>
      <c r="L279" s="7">
        <v>0</v>
      </c>
      <c r="M279" s="7">
        <v>0</v>
      </c>
      <c r="N279" s="7">
        <v>0</v>
      </c>
      <c r="O279" s="7">
        <v>0</v>
      </c>
      <c r="P279" s="7">
        <v>0</v>
      </c>
      <c r="Q279" s="7">
        <v>0</v>
      </c>
      <c r="R279" s="7">
        <v>0</v>
      </c>
      <c r="S279" s="7">
        <v>0</v>
      </c>
      <c r="T279" s="7">
        <v>0</v>
      </c>
      <c r="U279" s="7">
        <v>0</v>
      </c>
      <c r="V279" s="7">
        <v>0</v>
      </c>
      <c r="W279" s="7">
        <v>0</v>
      </c>
      <c r="X279" s="7">
        <v>0</v>
      </c>
      <c r="Y279" s="7">
        <v>0</v>
      </c>
      <c r="Z279" s="7">
        <v>0</v>
      </c>
      <c r="AA279" s="7">
        <v>0</v>
      </c>
      <c r="AB279" s="7">
        <v>0</v>
      </c>
      <c r="AC279" s="7">
        <v>0</v>
      </c>
      <c r="AD279" s="7">
        <v>0</v>
      </c>
      <c r="AE279" s="7">
        <v>0</v>
      </c>
      <c r="AF279" s="7">
        <v>0</v>
      </c>
      <c r="AG279" s="7">
        <v>0</v>
      </c>
      <c r="AH279" s="7">
        <v>0</v>
      </c>
      <c r="AI279" s="7">
        <v>0</v>
      </c>
      <c r="AJ279" s="7">
        <v>0</v>
      </c>
      <c r="AK279" s="7">
        <v>0</v>
      </c>
      <c r="AL279" s="8">
        <f t="shared" si="8"/>
        <v>0</v>
      </c>
      <c r="AM279" s="7">
        <f t="shared" si="9"/>
        <v>0</v>
      </c>
    </row>
    <row r="280" spans="1:39" x14ac:dyDescent="0.2">
      <c r="A280" s="6" t="s">
        <v>91</v>
      </c>
      <c r="B280" s="7">
        <v>0</v>
      </c>
      <c r="C280" s="7">
        <v>0</v>
      </c>
      <c r="D280" s="7">
        <v>0</v>
      </c>
      <c r="E280" s="7">
        <v>0</v>
      </c>
      <c r="F280" s="7">
        <v>0</v>
      </c>
      <c r="G280" s="7">
        <v>0</v>
      </c>
      <c r="H280" s="7">
        <v>0</v>
      </c>
      <c r="I280" s="7">
        <v>0</v>
      </c>
      <c r="J280" s="7">
        <v>0</v>
      </c>
      <c r="K280" s="7">
        <v>0</v>
      </c>
      <c r="L280" s="7">
        <v>0</v>
      </c>
      <c r="M280" s="7">
        <v>0</v>
      </c>
      <c r="N280" s="7">
        <v>0</v>
      </c>
      <c r="O280" s="7">
        <v>0</v>
      </c>
      <c r="P280" s="7">
        <v>0</v>
      </c>
      <c r="Q280" s="7">
        <v>0</v>
      </c>
      <c r="R280" s="7">
        <v>0</v>
      </c>
      <c r="S280" s="7">
        <v>0</v>
      </c>
      <c r="T280" s="7">
        <v>0</v>
      </c>
      <c r="U280" s="7">
        <v>0</v>
      </c>
      <c r="V280" s="7">
        <v>0</v>
      </c>
      <c r="W280" s="7">
        <v>0</v>
      </c>
      <c r="X280" s="7">
        <v>0</v>
      </c>
      <c r="Y280" s="7">
        <v>0</v>
      </c>
      <c r="Z280" s="7">
        <v>0</v>
      </c>
      <c r="AA280" s="7">
        <v>0</v>
      </c>
      <c r="AB280" s="7">
        <v>0</v>
      </c>
      <c r="AC280" s="7">
        <v>0</v>
      </c>
      <c r="AD280" s="7">
        <v>0</v>
      </c>
      <c r="AE280" s="7">
        <v>0</v>
      </c>
      <c r="AF280" s="7">
        <v>0</v>
      </c>
      <c r="AG280" s="7">
        <v>0</v>
      </c>
      <c r="AH280" s="7">
        <v>0</v>
      </c>
      <c r="AI280" s="7">
        <v>0</v>
      </c>
      <c r="AJ280" s="7">
        <v>0</v>
      </c>
      <c r="AK280" s="7">
        <v>0</v>
      </c>
      <c r="AL280" s="8">
        <f t="shared" si="8"/>
        <v>0</v>
      </c>
      <c r="AM280" s="7">
        <f t="shared" si="9"/>
        <v>0</v>
      </c>
    </row>
    <row r="281" spans="1:39" x14ac:dyDescent="0.2">
      <c r="A281" s="6" t="s">
        <v>92</v>
      </c>
      <c r="B281" s="7">
        <v>0</v>
      </c>
      <c r="C281" s="7">
        <v>0</v>
      </c>
      <c r="D281" s="7">
        <v>0</v>
      </c>
      <c r="E281" s="7">
        <v>0</v>
      </c>
      <c r="F281" s="7">
        <v>0</v>
      </c>
      <c r="G281" s="7">
        <v>0</v>
      </c>
      <c r="H281" s="7">
        <v>0</v>
      </c>
      <c r="I281" s="7">
        <v>0</v>
      </c>
      <c r="J281" s="7">
        <v>0</v>
      </c>
      <c r="K281" s="7">
        <v>0</v>
      </c>
      <c r="L281" s="7">
        <v>0</v>
      </c>
      <c r="M281" s="7">
        <v>0</v>
      </c>
      <c r="N281" s="7">
        <v>0</v>
      </c>
      <c r="O281" s="7">
        <v>0</v>
      </c>
      <c r="P281" s="7">
        <v>0</v>
      </c>
      <c r="Q281" s="7">
        <v>0</v>
      </c>
      <c r="R281" s="7">
        <v>0</v>
      </c>
      <c r="S281" s="7">
        <v>0</v>
      </c>
      <c r="T281" s="7">
        <v>0</v>
      </c>
      <c r="U281" s="7">
        <v>0</v>
      </c>
      <c r="V281" s="7">
        <v>0</v>
      </c>
      <c r="W281" s="7">
        <v>0</v>
      </c>
      <c r="X281" s="7">
        <v>0</v>
      </c>
      <c r="Y281" s="7">
        <v>0</v>
      </c>
      <c r="Z281" s="7">
        <v>0</v>
      </c>
      <c r="AA281" s="7">
        <v>0</v>
      </c>
      <c r="AB281" s="7">
        <v>0</v>
      </c>
      <c r="AC281" s="7">
        <v>0</v>
      </c>
      <c r="AD281" s="7">
        <v>0</v>
      </c>
      <c r="AE281" s="7">
        <v>0</v>
      </c>
      <c r="AF281" s="7">
        <v>0</v>
      </c>
      <c r="AG281" s="7">
        <v>0</v>
      </c>
      <c r="AH281" s="7">
        <v>0</v>
      </c>
      <c r="AI281" s="7">
        <v>3.8885806644940701</v>
      </c>
      <c r="AJ281" s="7">
        <v>0</v>
      </c>
      <c r="AK281" s="7">
        <v>0</v>
      </c>
      <c r="AL281" s="8">
        <f t="shared" si="8"/>
        <v>3.8885806644940701</v>
      </c>
      <c r="AM281" s="7">
        <f t="shared" si="9"/>
        <v>3888.5806644940703</v>
      </c>
    </row>
    <row r="282" spans="1:39" x14ac:dyDescent="0.2">
      <c r="A282" s="6" t="s">
        <v>93</v>
      </c>
      <c r="B282" s="7">
        <v>0</v>
      </c>
      <c r="C282" s="7">
        <v>0</v>
      </c>
      <c r="D282" s="7">
        <v>0</v>
      </c>
      <c r="E282" s="7">
        <v>0</v>
      </c>
      <c r="F282" s="7">
        <v>0</v>
      </c>
      <c r="G282" s="7">
        <v>0</v>
      </c>
      <c r="H282" s="7">
        <v>0</v>
      </c>
      <c r="I282" s="7">
        <v>0</v>
      </c>
      <c r="J282" s="7">
        <v>0</v>
      </c>
      <c r="K282" s="7">
        <v>0</v>
      </c>
      <c r="L282" s="7">
        <v>0</v>
      </c>
      <c r="M282" s="7">
        <v>0</v>
      </c>
      <c r="N282" s="7">
        <v>0</v>
      </c>
      <c r="O282" s="7">
        <v>0</v>
      </c>
      <c r="P282" s="7">
        <v>0</v>
      </c>
      <c r="Q282" s="7">
        <v>0</v>
      </c>
      <c r="R282" s="7">
        <v>0</v>
      </c>
      <c r="S282" s="7">
        <v>0</v>
      </c>
      <c r="T282" s="7">
        <v>0</v>
      </c>
      <c r="U282" s="7">
        <v>0</v>
      </c>
      <c r="V282" s="7">
        <v>0</v>
      </c>
      <c r="W282" s="7">
        <v>31.0148490662129</v>
      </c>
      <c r="X282" s="7">
        <v>0</v>
      </c>
      <c r="Y282" s="7">
        <v>0</v>
      </c>
      <c r="Z282" s="7">
        <v>0</v>
      </c>
      <c r="AA282" s="7">
        <v>0</v>
      </c>
      <c r="AB282" s="7">
        <v>0</v>
      </c>
      <c r="AC282" s="7">
        <v>0</v>
      </c>
      <c r="AD282" s="7">
        <v>0</v>
      </c>
      <c r="AE282" s="7">
        <v>0</v>
      </c>
      <c r="AF282" s="7">
        <v>0</v>
      </c>
      <c r="AG282" s="7">
        <v>0</v>
      </c>
      <c r="AH282" s="7">
        <v>0</v>
      </c>
      <c r="AI282" s="7">
        <v>0</v>
      </c>
      <c r="AJ282" s="7">
        <v>0</v>
      </c>
      <c r="AK282" s="7">
        <v>0</v>
      </c>
      <c r="AL282" s="8">
        <f t="shared" si="8"/>
        <v>31.0148490662129</v>
      </c>
      <c r="AM282" s="7">
        <f t="shared" si="9"/>
        <v>31014.849066212901</v>
      </c>
    </row>
    <row r="283" spans="1:39" x14ac:dyDescent="0.2">
      <c r="A283" s="6" t="s">
        <v>94</v>
      </c>
      <c r="B283" s="7">
        <v>0</v>
      </c>
      <c r="C283" s="7">
        <v>0</v>
      </c>
      <c r="D283" s="7">
        <v>0</v>
      </c>
      <c r="E283" s="7">
        <v>0</v>
      </c>
      <c r="F283" s="7">
        <v>0</v>
      </c>
      <c r="G283" s="7">
        <v>0</v>
      </c>
      <c r="H283" s="7">
        <v>0</v>
      </c>
      <c r="I283" s="7">
        <v>0</v>
      </c>
      <c r="J283" s="7">
        <v>0</v>
      </c>
      <c r="K283" s="7">
        <v>0</v>
      </c>
      <c r="L283" s="7">
        <v>0</v>
      </c>
      <c r="M283" s="7">
        <v>0</v>
      </c>
      <c r="N283" s="7">
        <v>0</v>
      </c>
      <c r="O283" s="7">
        <v>0</v>
      </c>
      <c r="P283" s="7">
        <v>0</v>
      </c>
      <c r="Q283" s="7">
        <v>0</v>
      </c>
      <c r="R283" s="7">
        <v>0</v>
      </c>
      <c r="S283" s="7">
        <v>0</v>
      </c>
      <c r="T283" s="7">
        <v>0</v>
      </c>
      <c r="U283" s="7">
        <v>0</v>
      </c>
      <c r="V283" s="7">
        <v>0</v>
      </c>
      <c r="W283" s="7">
        <v>1.5839924805861201</v>
      </c>
      <c r="X283" s="7">
        <v>0</v>
      </c>
      <c r="Y283" s="7">
        <v>0</v>
      </c>
      <c r="Z283" s="7">
        <v>0</v>
      </c>
      <c r="AA283" s="7">
        <v>0</v>
      </c>
      <c r="AB283" s="7">
        <v>0</v>
      </c>
      <c r="AC283" s="7">
        <v>0</v>
      </c>
      <c r="AD283" s="7">
        <v>0</v>
      </c>
      <c r="AE283" s="7">
        <v>0</v>
      </c>
      <c r="AF283" s="7">
        <v>0</v>
      </c>
      <c r="AG283" s="7">
        <v>0</v>
      </c>
      <c r="AH283" s="7">
        <v>0</v>
      </c>
      <c r="AI283" s="7">
        <v>0</v>
      </c>
      <c r="AJ283" s="7">
        <v>0</v>
      </c>
      <c r="AK283" s="7">
        <v>0</v>
      </c>
      <c r="AL283" s="8">
        <f t="shared" si="8"/>
        <v>1.5839924805861201</v>
      </c>
      <c r="AM283" s="7">
        <f t="shared" si="9"/>
        <v>1583.9924805861201</v>
      </c>
    </row>
    <row r="284" spans="1:39" x14ac:dyDescent="0.2">
      <c r="A284" s="6" t="s">
        <v>95</v>
      </c>
      <c r="B284" s="7">
        <v>0</v>
      </c>
      <c r="C284" s="7">
        <v>0</v>
      </c>
      <c r="D284" s="7">
        <v>0</v>
      </c>
      <c r="E284" s="7">
        <v>0</v>
      </c>
      <c r="F284" s="7">
        <v>0</v>
      </c>
      <c r="G284" s="7">
        <v>0</v>
      </c>
      <c r="H284" s="7">
        <v>0</v>
      </c>
      <c r="I284" s="7">
        <v>0</v>
      </c>
      <c r="J284" s="7">
        <v>0</v>
      </c>
      <c r="K284" s="7">
        <v>0</v>
      </c>
      <c r="L284" s="7">
        <v>0</v>
      </c>
      <c r="M284" s="7">
        <v>0</v>
      </c>
      <c r="N284" s="7">
        <v>0</v>
      </c>
      <c r="O284" s="7">
        <v>0</v>
      </c>
      <c r="P284" s="7">
        <v>0</v>
      </c>
      <c r="Q284" s="7">
        <v>0</v>
      </c>
      <c r="R284" s="7">
        <v>0</v>
      </c>
      <c r="S284" s="7">
        <v>0</v>
      </c>
      <c r="T284" s="7">
        <v>0</v>
      </c>
      <c r="U284" s="7">
        <v>0</v>
      </c>
      <c r="V284" s="7">
        <v>0</v>
      </c>
      <c r="W284" s="7">
        <v>0</v>
      </c>
      <c r="X284" s="7">
        <v>0</v>
      </c>
      <c r="Y284" s="7">
        <v>0</v>
      </c>
      <c r="Z284" s="7">
        <v>0</v>
      </c>
      <c r="AA284" s="7">
        <v>0</v>
      </c>
      <c r="AB284" s="7">
        <v>0</v>
      </c>
      <c r="AC284" s="7">
        <v>0</v>
      </c>
      <c r="AD284" s="7">
        <v>0</v>
      </c>
      <c r="AE284" s="7">
        <v>0</v>
      </c>
      <c r="AF284" s="7">
        <v>0</v>
      </c>
      <c r="AG284" s="7">
        <v>0</v>
      </c>
      <c r="AH284" s="7">
        <v>0</v>
      </c>
      <c r="AI284" s="7">
        <v>0</v>
      </c>
      <c r="AJ284" s="7">
        <v>0</v>
      </c>
      <c r="AK284" s="7">
        <v>0</v>
      </c>
      <c r="AL284" s="8">
        <f t="shared" si="8"/>
        <v>0</v>
      </c>
      <c r="AM284" s="7">
        <f t="shared" si="9"/>
        <v>0</v>
      </c>
    </row>
    <row r="285" spans="1:39" x14ac:dyDescent="0.2">
      <c r="A285" s="6" t="s">
        <v>96</v>
      </c>
      <c r="B285" s="7">
        <v>0</v>
      </c>
      <c r="C285" s="7">
        <v>0</v>
      </c>
      <c r="D285" s="7">
        <v>0</v>
      </c>
      <c r="E285" s="7">
        <v>0</v>
      </c>
      <c r="F285" s="7">
        <v>0</v>
      </c>
      <c r="G285" s="7">
        <v>0</v>
      </c>
      <c r="H285" s="7">
        <v>0</v>
      </c>
      <c r="I285" s="7">
        <v>0</v>
      </c>
      <c r="J285" s="7">
        <v>0</v>
      </c>
      <c r="K285" s="7">
        <v>0</v>
      </c>
      <c r="L285" s="7">
        <v>0</v>
      </c>
      <c r="M285" s="7">
        <v>0</v>
      </c>
      <c r="N285" s="7">
        <v>0</v>
      </c>
      <c r="O285" s="7">
        <v>0</v>
      </c>
      <c r="P285" s="7">
        <v>0</v>
      </c>
      <c r="Q285" s="7">
        <v>0</v>
      </c>
      <c r="R285" s="7">
        <v>0</v>
      </c>
      <c r="S285" s="7">
        <v>0</v>
      </c>
      <c r="T285" s="7">
        <v>0</v>
      </c>
      <c r="U285" s="7">
        <v>0</v>
      </c>
      <c r="V285" s="7">
        <v>0</v>
      </c>
      <c r="W285" s="7">
        <v>1.3806755498316199E-2</v>
      </c>
      <c r="X285" s="7">
        <v>0</v>
      </c>
      <c r="Y285" s="7">
        <v>0</v>
      </c>
      <c r="Z285" s="7">
        <v>0</v>
      </c>
      <c r="AA285" s="7">
        <v>0</v>
      </c>
      <c r="AB285" s="7">
        <v>0</v>
      </c>
      <c r="AC285" s="7">
        <v>0</v>
      </c>
      <c r="AD285" s="7">
        <v>0</v>
      </c>
      <c r="AE285" s="7">
        <v>0</v>
      </c>
      <c r="AF285" s="7">
        <v>0</v>
      </c>
      <c r="AG285" s="7">
        <v>0</v>
      </c>
      <c r="AH285" s="7">
        <v>0</v>
      </c>
      <c r="AI285" s="7">
        <v>0</v>
      </c>
      <c r="AJ285" s="7">
        <v>0</v>
      </c>
      <c r="AK285" s="7">
        <v>0</v>
      </c>
      <c r="AL285" s="8">
        <f t="shared" si="8"/>
        <v>1.3806755498316199E-2</v>
      </c>
      <c r="AM285" s="7">
        <f t="shared" si="9"/>
        <v>13.8067554983162</v>
      </c>
    </row>
    <row r="286" spans="1:39" x14ac:dyDescent="0.2">
      <c r="A286" s="6" t="s">
        <v>97</v>
      </c>
      <c r="B286" s="7">
        <v>0</v>
      </c>
      <c r="C286" s="7">
        <v>0</v>
      </c>
      <c r="D286" s="7">
        <v>0</v>
      </c>
      <c r="E286" s="7">
        <v>0</v>
      </c>
      <c r="F286" s="7">
        <v>0</v>
      </c>
      <c r="G286" s="7">
        <v>0</v>
      </c>
      <c r="H286" s="7">
        <v>0</v>
      </c>
      <c r="I286" s="7">
        <v>0</v>
      </c>
      <c r="J286" s="7">
        <v>0</v>
      </c>
      <c r="K286" s="7">
        <v>0</v>
      </c>
      <c r="L286" s="7">
        <v>0</v>
      </c>
      <c r="M286" s="7">
        <v>0</v>
      </c>
      <c r="N286" s="7">
        <v>0</v>
      </c>
      <c r="O286" s="7">
        <v>0</v>
      </c>
      <c r="P286" s="7">
        <v>0</v>
      </c>
      <c r="Q286" s="7">
        <v>0</v>
      </c>
      <c r="R286" s="7">
        <v>0</v>
      </c>
      <c r="S286" s="7">
        <v>0</v>
      </c>
      <c r="T286" s="7">
        <v>0</v>
      </c>
      <c r="U286" s="7">
        <v>0</v>
      </c>
      <c r="V286" s="7">
        <v>0</v>
      </c>
      <c r="W286" s="7">
        <v>0</v>
      </c>
      <c r="X286" s="7">
        <v>0</v>
      </c>
      <c r="Y286" s="7">
        <v>0</v>
      </c>
      <c r="Z286" s="7">
        <v>0</v>
      </c>
      <c r="AA286" s="7">
        <v>0</v>
      </c>
      <c r="AB286" s="7">
        <v>0</v>
      </c>
      <c r="AC286" s="7">
        <v>0</v>
      </c>
      <c r="AD286" s="7">
        <v>0</v>
      </c>
      <c r="AE286" s="7">
        <v>0</v>
      </c>
      <c r="AF286" s="7">
        <v>0</v>
      </c>
      <c r="AG286" s="7">
        <v>0</v>
      </c>
      <c r="AH286" s="7">
        <v>0</v>
      </c>
      <c r="AI286" s="7">
        <v>6.29126671342362</v>
      </c>
      <c r="AJ286" s="7">
        <v>0</v>
      </c>
      <c r="AK286" s="7">
        <v>0</v>
      </c>
      <c r="AL286" s="8">
        <f t="shared" si="8"/>
        <v>6.29126671342362</v>
      </c>
      <c r="AM286" s="7">
        <f t="shared" si="9"/>
        <v>6291.2667134236199</v>
      </c>
    </row>
    <row r="287" spans="1:39" x14ac:dyDescent="0.2">
      <c r="A287" s="6" t="s">
        <v>98</v>
      </c>
      <c r="B287" s="7">
        <v>0</v>
      </c>
      <c r="C287" s="7">
        <v>0</v>
      </c>
      <c r="D287" s="7">
        <v>0</v>
      </c>
      <c r="E287" s="7">
        <v>0</v>
      </c>
      <c r="F287" s="7">
        <v>0</v>
      </c>
      <c r="G287" s="7">
        <v>0</v>
      </c>
      <c r="H287" s="7">
        <v>0</v>
      </c>
      <c r="I287" s="7">
        <v>0</v>
      </c>
      <c r="J287" s="7">
        <v>0</v>
      </c>
      <c r="K287" s="7">
        <v>0</v>
      </c>
      <c r="L287" s="7">
        <v>0</v>
      </c>
      <c r="M287" s="7">
        <v>0</v>
      </c>
      <c r="N287" s="7">
        <v>0</v>
      </c>
      <c r="O287" s="7">
        <v>0</v>
      </c>
      <c r="P287" s="7">
        <v>0</v>
      </c>
      <c r="Q287" s="7">
        <v>0</v>
      </c>
      <c r="R287" s="7">
        <v>0</v>
      </c>
      <c r="S287" s="7">
        <v>0</v>
      </c>
      <c r="T287" s="7">
        <v>0</v>
      </c>
      <c r="U287" s="7">
        <v>0</v>
      </c>
      <c r="V287" s="7">
        <v>0</v>
      </c>
      <c r="W287" s="7">
        <v>1.0835119434704501</v>
      </c>
      <c r="X287" s="7">
        <v>0</v>
      </c>
      <c r="Y287" s="7">
        <v>0</v>
      </c>
      <c r="Z287" s="7">
        <v>0</v>
      </c>
      <c r="AA287" s="7">
        <v>0</v>
      </c>
      <c r="AB287" s="7">
        <v>0</v>
      </c>
      <c r="AC287" s="7">
        <v>0</v>
      </c>
      <c r="AD287" s="7">
        <v>0</v>
      </c>
      <c r="AE287" s="7">
        <v>0</v>
      </c>
      <c r="AF287" s="7">
        <v>0</v>
      </c>
      <c r="AG287" s="7">
        <v>0</v>
      </c>
      <c r="AH287" s="7">
        <v>0</v>
      </c>
      <c r="AI287" s="7">
        <v>0</v>
      </c>
      <c r="AJ287" s="7">
        <v>0</v>
      </c>
      <c r="AK287" s="7">
        <v>0</v>
      </c>
      <c r="AL287" s="8">
        <f t="shared" si="8"/>
        <v>1.0835119434704501</v>
      </c>
      <c r="AM287" s="7">
        <f t="shared" si="9"/>
        <v>1083.5119434704502</v>
      </c>
    </row>
    <row r="288" spans="1:39" x14ac:dyDescent="0.2">
      <c r="A288" s="6" t="s">
        <v>99</v>
      </c>
      <c r="B288" s="7">
        <v>0</v>
      </c>
      <c r="C288" s="7">
        <v>0</v>
      </c>
      <c r="D288" s="7">
        <v>0</v>
      </c>
      <c r="E288" s="7">
        <v>0</v>
      </c>
      <c r="F288" s="7">
        <v>0</v>
      </c>
      <c r="G288" s="7">
        <v>0</v>
      </c>
      <c r="H288" s="7">
        <v>0</v>
      </c>
      <c r="I288" s="7">
        <v>0</v>
      </c>
      <c r="J288" s="7">
        <v>0</v>
      </c>
      <c r="K288" s="7">
        <v>0</v>
      </c>
      <c r="L288" s="7">
        <v>0</v>
      </c>
      <c r="M288" s="7">
        <v>0</v>
      </c>
      <c r="N288" s="7">
        <v>0</v>
      </c>
      <c r="O288" s="7">
        <v>0</v>
      </c>
      <c r="P288" s="7">
        <v>0</v>
      </c>
      <c r="Q288" s="7">
        <v>0</v>
      </c>
      <c r="R288" s="7">
        <v>0</v>
      </c>
      <c r="S288" s="7">
        <v>0</v>
      </c>
      <c r="T288" s="7">
        <v>0</v>
      </c>
      <c r="U288" s="7">
        <v>0</v>
      </c>
      <c r="V288" s="7">
        <v>0</v>
      </c>
      <c r="W288" s="7">
        <v>1.61815543609572</v>
      </c>
      <c r="X288" s="7">
        <v>0</v>
      </c>
      <c r="Y288" s="7">
        <v>0</v>
      </c>
      <c r="Z288" s="7">
        <v>0</v>
      </c>
      <c r="AA288" s="7">
        <v>0</v>
      </c>
      <c r="AB288" s="7">
        <v>0</v>
      </c>
      <c r="AC288" s="7">
        <v>0</v>
      </c>
      <c r="AD288" s="7">
        <v>0</v>
      </c>
      <c r="AE288" s="7">
        <v>0</v>
      </c>
      <c r="AF288" s="7">
        <v>0</v>
      </c>
      <c r="AG288" s="7">
        <v>0</v>
      </c>
      <c r="AH288" s="7">
        <v>0</v>
      </c>
      <c r="AI288" s="7">
        <v>0</v>
      </c>
      <c r="AJ288" s="7">
        <v>0</v>
      </c>
      <c r="AK288" s="7">
        <v>0</v>
      </c>
      <c r="AL288" s="8">
        <f t="shared" si="8"/>
        <v>1.61815543609572</v>
      </c>
      <c r="AM288" s="7">
        <f t="shared" si="9"/>
        <v>1618.15543609572</v>
      </c>
    </row>
    <row r="289" spans="1:39" x14ac:dyDescent="0.2">
      <c r="A289" s="6" t="s">
        <v>100</v>
      </c>
      <c r="B289" s="7">
        <v>0</v>
      </c>
      <c r="C289" s="7">
        <v>0</v>
      </c>
      <c r="D289" s="7">
        <v>0</v>
      </c>
      <c r="E289" s="7">
        <v>0</v>
      </c>
      <c r="F289" s="7">
        <v>0</v>
      </c>
      <c r="G289" s="7">
        <v>0</v>
      </c>
      <c r="H289" s="7">
        <v>0</v>
      </c>
      <c r="I289" s="7">
        <v>0</v>
      </c>
      <c r="J289" s="7">
        <v>0</v>
      </c>
      <c r="K289" s="7">
        <v>0</v>
      </c>
      <c r="L289" s="7">
        <v>0</v>
      </c>
      <c r="M289" s="7">
        <v>0</v>
      </c>
      <c r="N289" s="7">
        <v>0</v>
      </c>
      <c r="O289" s="7">
        <v>0</v>
      </c>
      <c r="P289" s="7">
        <v>0</v>
      </c>
      <c r="Q289" s="7">
        <v>0</v>
      </c>
      <c r="R289" s="7">
        <v>0</v>
      </c>
      <c r="S289" s="7">
        <v>0</v>
      </c>
      <c r="T289" s="7">
        <v>0</v>
      </c>
      <c r="U289" s="7">
        <v>0</v>
      </c>
      <c r="V289" s="7">
        <v>0</v>
      </c>
      <c r="W289" s="7">
        <v>3.47431574668787</v>
      </c>
      <c r="X289" s="7">
        <v>0</v>
      </c>
      <c r="Y289" s="7">
        <v>0</v>
      </c>
      <c r="Z289" s="7">
        <v>0</v>
      </c>
      <c r="AA289" s="7">
        <v>0</v>
      </c>
      <c r="AB289" s="7">
        <v>0</v>
      </c>
      <c r="AC289" s="7">
        <v>0</v>
      </c>
      <c r="AD289" s="7">
        <v>0</v>
      </c>
      <c r="AE289" s="7">
        <v>0</v>
      </c>
      <c r="AF289" s="7">
        <v>0</v>
      </c>
      <c r="AG289" s="7">
        <v>0</v>
      </c>
      <c r="AH289" s="7">
        <v>0</v>
      </c>
      <c r="AI289" s="7">
        <v>0</v>
      </c>
      <c r="AJ289" s="7">
        <v>0</v>
      </c>
      <c r="AK289" s="7">
        <v>0</v>
      </c>
      <c r="AL289" s="8">
        <f t="shared" si="8"/>
        <v>3.47431574668787</v>
      </c>
      <c r="AM289" s="7">
        <f t="shared" si="9"/>
        <v>3474.3157466878702</v>
      </c>
    </row>
    <row r="290" spans="1:39" x14ac:dyDescent="0.2">
      <c r="A290" s="6" t="s">
        <v>101</v>
      </c>
      <c r="B290" s="7">
        <v>0</v>
      </c>
      <c r="C290" s="7">
        <v>0</v>
      </c>
      <c r="D290" s="7">
        <v>0</v>
      </c>
      <c r="E290" s="7">
        <v>0</v>
      </c>
      <c r="F290" s="7">
        <v>0</v>
      </c>
      <c r="G290" s="7">
        <v>0</v>
      </c>
      <c r="H290" s="7">
        <v>0</v>
      </c>
      <c r="I290" s="7">
        <v>0</v>
      </c>
      <c r="J290" s="7">
        <v>0</v>
      </c>
      <c r="K290" s="7">
        <v>0</v>
      </c>
      <c r="L290" s="7">
        <v>0</v>
      </c>
      <c r="M290" s="7">
        <v>0</v>
      </c>
      <c r="N290" s="7">
        <v>0</v>
      </c>
      <c r="O290" s="7">
        <v>0</v>
      </c>
      <c r="P290" s="7">
        <v>0</v>
      </c>
      <c r="Q290" s="7">
        <v>0</v>
      </c>
      <c r="R290" s="7">
        <v>0</v>
      </c>
      <c r="S290" s="7">
        <v>0</v>
      </c>
      <c r="T290" s="7">
        <v>0</v>
      </c>
      <c r="U290" s="7">
        <v>0</v>
      </c>
      <c r="V290" s="7">
        <v>0</v>
      </c>
      <c r="W290" s="7">
        <v>0</v>
      </c>
      <c r="X290" s="7">
        <v>0</v>
      </c>
      <c r="Y290" s="7">
        <v>20.757588044241999</v>
      </c>
      <c r="Z290" s="7">
        <v>0</v>
      </c>
      <c r="AA290" s="7">
        <v>0</v>
      </c>
      <c r="AB290" s="7">
        <v>0</v>
      </c>
      <c r="AC290" s="7">
        <v>0</v>
      </c>
      <c r="AD290" s="7">
        <v>0</v>
      </c>
      <c r="AE290" s="7">
        <v>0</v>
      </c>
      <c r="AF290" s="7">
        <v>0</v>
      </c>
      <c r="AG290" s="7">
        <v>0</v>
      </c>
      <c r="AH290" s="7">
        <v>0</v>
      </c>
      <c r="AI290" s="7">
        <v>0</v>
      </c>
      <c r="AJ290" s="7">
        <v>0</v>
      </c>
      <c r="AK290" s="7">
        <v>0</v>
      </c>
      <c r="AL290" s="8">
        <f t="shared" si="8"/>
        <v>20.757588044241999</v>
      </c>
      <c r="AM290" s="7">
        <f t="shared" si="9"/>
        <v>20757.588044241998</v>
      </c>
    </row>
    <row r="291" spans="1:39" x14ac:dyDescent="0.2">
      <c r="A291" s="6" t="s">
        <v>102</v>
      </c>
      <c r="B291" s="7">
        <v>0</v>
      </c>
      <c r="C291" s="7">
        <v>0</v>
      </c>
      <c r="D291" s="7">
        <v>0</v>
      </c>
      <c r="E291" s="7">
        <v>0</v>
      </c>
      <c r="F291" s="7">
        <v>0</v>
      </c>
      <c r="G291" s="7">
        <v>0</v>
      </c>
      <c r="H291" s="7">
        <v>0</v>
      </c>
      <c r="I291" s="7">
        <v>0</v>
      </c>
      <c r="J291" s="7">
        <v>0</v>
      </c>
      <c r="K291" s="7">
        <v>0</v>
      </c>
      <c r="L291" s="7">
        <v>0</v>
      </c>
      <c r="M291" s="7">
        <v>0</v>
      </c>
      <c r="N291" s="7">
        <v>0</v>
      </c>
      <c r="O291" s="7">
        <v>0</v>
      </c>
      <c r="P291" s="7">
        <v>0</v>
      </c>
      <c r="Q291" s="7">
        <v>0</v>
      </c>
      <c r="R291" s="7">
        <v>0</v>
      </c>
      <c r="S291" s="7">
        <v>0</v>
      </c>
      <c r="T291" s="7">
        <v>0</v>
      </c>
      <c r="U291" s="7">
        <v>0</v>
      </c>
      <c r="V291" s="7">
        <v>0</v>
      </c>
      <c r="W291" s="7">
        <v>5.1783102228290199</v>
      </c>
      <c r="X291" s="7">
        <v>0</v>
      </c>
      <c r="Y291" s="7">
        <v>0</v>
      </c>
      <c r="Z291" s="7">
        <v>0</v>
      </c>
      <c r="AA291" s="7">
        <v>0</v>
      </c>
      <c r="AB291" s="7">
        <v>0</v>
      </c>
      <c r="AC291" s="7">
        <v>0</v>
      </c>
      <c r="AD291" s="7">
        <v>0</v>
      </c>
      <c r="AE291" s="7">
        <v>0</v>
      </c>
      <c r="AF291" s="7">
        <v>0</v>
      </c>
      <c r="AG291" s="7">
        <v>0</v>
      </c>
      <c r="AH291" s="7">
        <v>0</v>
      </c>
      <c r="AI291" s="7">
        <v>0</v>
      </c>
      <c r="AJ291" s="7">
        <v>0</v>
      </c>
      <c r="AK291" s="7">
        <v>0</v>
      </c>
      <c r="AL291" s="8">
        <f t="shared" si="8"/>
        <v>5.1783102228290199</v>
      </c>
      <c r="AM291" s="7">
        <f t="shared" si="9"/>
        <v>5178.3102228290199</v>
      </c>
    </row>
    <row r="292" spans="1:39" x14ac:dyDescent="0.2">
      <c r="A292" s="6" t="s">
        <v>103</v>
      </c>
      <c r="B292" s="7">
        <v>0</v>
      </c>
      <c r="C292" s="7">
        <v>0</v>
      </c>
      <c r="D292" s="7">
        <v>0</v>
      </c>
      <c r="E292" s="7">
        <v>0</v>
      </c>
      <c r="F292" s="7">
        <v>0</v>
      </c>
      <c r="G292" s="7">
        <v>0</v>
      </c>
      <c r="H292" s="7">
        <v>0</v>
      </c>
      <c r="I292" s="7">
        <v>0</v>
      </c>
      <c r="J292" s="7">
        <v>0</v>
      </c>
      <c r="K292" s="7">
        <v>0</v>
      </c>
      <c r="L292" s="7">
        <v>0</v>
      </c>
      <c r="M292" s="7">
        <v>0</v>
      </c>
      <c r="N292" s="7">
        <v>0</v>
      </c>
      <c r="O292" s="7">
        <v>0</v>
      </c>
      <c r="P292" s="7">
        <v>0</v>
      </c>
      <c r="Q292" s="7">
        <v>0</v>
      </c>
      <c r="R292" s="7">
        <v>0</v>
      </c>
      <c r="S292" s="7">
        <v>0</v>
      </c>
      <c r="T292" s="7">
        <v>0</v>
      </c>
      <c r="U292" s="7">
        <v>0</v>
      </c>
      <c r="V292" s="7">
        <v>0</v>
      </c>
      <c r="W292" s="7">
        <v>15.207773096453399</v>
      </c>
      <c r="X292" s="7">
        <v>0</v>
      </c>
      <c r="Y292" s="7">
        <v>0</v>
      </c>
      <c r="Z292" s="7">
        <v>0</v>
      </c>
      <c r="AA292" s="7">
        <v>0</v>
      </c>
      <c r="AB292" s="7">
        <v>0</v>
      </c>
      <c r="AC292" s="7">
        <v>0</v>
      </c>
      <c r="AD292" s="7">
        <v>0</v>
      </c>
      <c r="AE292" s="7">
        <v>0</v>
      </c>
      <c r="AF292" s="7">
        <v>0</v>
      </c>
      <c r="AG292" s="7">
        <v>0</v>
      </c>
      <c r="AH292" s="7">
        <v>0</v>
      </c>
      <c r="AI292" s="7">
        <v>0</v>
      </c>
      <c r="AJ292" s="7">
        <v>0</v>
      </c>
      <c r="AK292" s="7">
        <v>0</v>
      </c>
      <c r="AL292" s="8">
        <f t="shared" si="8"/>
        <v>15.207773096453399</v>
      </c>
      <c r="AM292" s="7">
        <f t="shared" si="9"/>
        <v>15207.7730964534</v>
      </c>
    </row>
    <row r="293" spans="1:39" x14ac:dyDescent="0.2">
      <c r="A293" s="6" t="s">
        <v>104</v>
      </c>
      <c r="B293" s="7">
        <v>0</v>
      </c>
      <c r="C293" s="7">
        <v>0</v>
      </c>
      <c r="D293" s="7">
        <v>0</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c r="AB293" s="7">
        <v>0</v>
      </c>
      <c r="AC293" s="7">
        <v>0</v>
      </c>
      <c r="AD293" s="7">
        <v>0</v>
      </c>
      <c r="AE293" s="7">
        <v>0</v>
      </c>
      <c r="AF293" s="7">
        <v>0</v>
      </c>
      <c r="AG293" s="7">
        <v>0</v>
      </c>
      <c r="AH293" s="7">
        <v>0</v>
      </c>
      <c r="AI293" s="7">
        <v>33.138469275433799</v>
      </c>
      <c r="AJ293" s="7">
        <v>0</v>
      </c>
      <c r="AK293" s="7">
        <v>0</v>
      </c>
      <c r="AL293" s="8">
        <f t="shared" si="8"/>
        <v>33.138469275433799</v>
      </c>
      <c r="AM293" s="7">
        <f t="shared" si="9"/>
        <v>33138.469275433796</v>
      </c>
    </row>
    <row r="294" spans="1:39" x14ac:dyDescent="0.2">
      <c r="A294" s="6" t="s">
        <v>105</v>
      </c>
      <c r="B294" s="7">
        <v>0</v>
      </c>
      <c r="C294" s="7">
        <v>0</v>
      </c>
      <c r="D294" s="7">
        <v>0</v>
      </c>
      <c r="E294" s="7">
        <v>0</v>
      </c>
      <c r="F294" s="7">
        <v>0</v>
      </c>
      <c r="G294" s="7">
        <v>0</v>
      </c>
      <c r="H294" s="7">
        <v>0</v>
      </c>
      <c r="I294" s="7">
        <v>0</v>
      </c>
      <c r="J294" s="7">
        <v>0</v>
      </c>
      <c r="K294" s="7">
        <v>0</v>
      </c>
      <c r="L294" s="7">
        <v>0</v>
      </c>
      <c r="M294" s="7">
        <v>0</v>
      </c>
      <c r="N294" s="7">
        <v>0</v>
      </c>
      <c r="O294" s="7">
        <v>0</v>
      </c>
      <c r="P294" s="7">
        <v>0</v>
      </c>
      <c r="Q294" s="7">
        <v>0</v>
      </c>
      <c r="R294" s="7">
        <v>0</v>
      </c>
      <c r="S294" s="7">
        <v>0</v>
      </c>
      <c r="T294" s="7">
        <v>0</v>
      </c>
      <c r="U294" s="7">
        <v>0</v>
      </c>
      <c r="V294" s="7">
        <v>0</v>
      </c>
      <c r="W294" s="7">
        <v>0</v>
      </c>
      <c r="X294" s="7">
        <v>0</v>
      </c>
      <c r="Y294" s="7">
        <v>0</v>
      </c>
      <c r="Z294" s="7">
        <v>0</v>
      </c>
      <c r="AA294" s="7">
        <v>0</v>
      </c>
      <c r="AB294" s="7">
        <v>0</v>
      </c>
      <c r="AC294" s="7">
        <v>0</v>
      </c>
      <c r="AD294" s="7">
        <v>0</v>
      </c>
      <c r="AE294" s="7">
        <v>0</v>
      </c>
      <c r="AF294" s="7">
        <v>0</v>
      </c>
      <c r="AG294" s="7">
        <v>0</v>
      </c>
      <c r="AH294" s="7">
        <v>0</v>
      </c>
      <c r="AI294" s="7">
        <v>0</v>
      </c>
      <c r="AJ294" s="7">
        <v>0</v>
      </c>
      <c r="AK294" s="7">
        <v>0</v>
      </c>
      <c r="AL294" s="8">
        <f t="shared" si="8"/>
        <v>0</v>
      </c>
      <c r="AM294" s="7">
        <f t="shared" si="9"/>
        <v>0</v>
      </c>
    </row>
    <row r="295" spans="1:39" x14ac:dyDescent="0.2">
      <c r="A295" s="6" t="s">
        <v>106</v>
      </c>
      <c r="B295" s="7">
        <v>0</v>
      </c>
      <c r="C295" s="7">
        <v>0</v>
      </c>
      <c r="D295" s="7">
        <v>0</v>
      </c>
      <c r="E295" s="7">
        <v>0</v>
      </c>
      <c r="F295" s="7">
        <v>0</v>
      </c>
      <c r="G295" s="7">
        <v>0</v>
      </c>
      <c r="H295" s="7">
        <v>0</v>
      </c>
      <c r="I295" s="7">
        <v>0</v>
      </c>
      <c r="J295" s="7">
        <v>0</v>
      </c>
      <c r="K295" s="7">
        <v>0</v>
      </c>
      <c r="L295" s="7">
        <v>0</v>
      </c>
      <c r="M295" s="7">
        <v>0</v>
      </c>
      <c r="N295" s="7">
        <v>0</v>
      </c>
      <c r="O295" s="7">
        <v>0</v>
      </c>
      <c r="P295" s="7">
        <v>0</v>
      </c>
      <c r="Q295" s="7">
        <v>0</v>
      </c>
      <c r="R295" s="7">
        <v>0</v>
      </c>
      <c r="S295" s="7">
        <v>0</v>
      </c>
      <c r="T295" s="7">
        <v>0</v>
      </c>
      <c r="U295" s="7">
        <v>0</v>
      </c>
      <c r="V295" s="7">
        <v>0</v>
      </c>
      <c r="W295" s="7">
        <v>4.3148608194109297</v>
      </c>
      <c r="X295" s="7">
        <v>0</v>
      </c>
      <c r="Y295" s="7">
        <v>0</v>
      </c>
      <c r="Z295" s="7">
        <v>0</v>
      </c>
      <c r="AA295" s="7">
        <v>0</v>
      </c>
      <c r="AB295" s="7">
        <v>0</v>
      </c>
      <c r="AC295" s="7">
        <v>0</v>
      </c>
      <c r="AD295" s="7">
        <v>0</v>
      </c>
      <c r="AE295" s="7">
        <v>0</v>
      </c>
      <c r="AF295" s="7">
        <v>0</v>
      </c>
      <c r="AG295" s="7">
        <v>0</v>
      </c>
      <c r="AH295" s="7">
        <v>0</v>
      </c>
      <c r="AI295" s="7">
        <v>0</v>
      </c>
      <c r="AJ295" s="7">
        <v>0</v>
      </c>
      <c r="AK295" s="7">
        <v>0</v>
      </c>
      <c r="AL295" s="8">
        <f t="shared" si="8"/>
        <v>4.3148608194109297</v>
      </c>
      <c r="AM295" s="7">
        <f t="shared" si="9"/>
        <v>4314.8608194109293</v>
      </c>
    </row>
    <row r="296" spans="1:39" x14ac:dyDescent="0.2">
      <c r="A296" s="6" t="s">
        <v>107</v>
      </c>
      <c r="B296" s="7">
        <v>0</v>
      </c>
      <c r="C296" s="7">
        <v>0</v>
      </c>
      <c r="D296" s="7">
        <v>0</v>
      </c>
      <c r="E296" s="7">
        <v>0</v>
      </c>
      <c r="F296" s="7">
        <v>0</v>
      </c>
      <c r="G296" s="7">
        <v>0</v>
      </c>
      <c r="H296" s="7">
        <v>0</v>
      </c>
      <c r="I296" s="7">
        <v>0</v>
      </c>
      <c r="J296" s="7">
        <v>0</v>
      </c>
      <c r="K296" s="7">
        <v>0</v>
      </c>
      <c r="L296" s="7">
        <v>0</v>
      </c>
      <c r="M296" s="7">
        <v>0</v>
      </c>
      <c r="N296" s="7">
        <v>0</v>
      </c>
      <c r="O296" s="7">
        <v>0</v>
      </c>
      <c r="P296" s="7">
        <v>0</v>
      </c>
      <c r="Q296" s="7">
        <v>0</v>
      </c>
      <c r="R296" s="7">
        <v>0</v>
      </c>
      <c r="S296" s="7">
        <v>0</v>
      </c>
      <c r="T296" s="7">
        <v>0</v>
      </c>
      <c r="U296" s="7">
        <v>0</v>
      </c>
      <c r="V296" s="7">
        <v>0</v>
      </c>
      <c r="W296" s="7">
        <v>0</v>
      </c>
      <c r="X296" s="7">
        <v>0</v>
      </c>
      <c r="Y296" s="7">
        <v>0</v>
      </c>
      <c r="Z296" s="7">
        <v>0</v>
      </c>
      <c r="AA296" s="7">
        <v>0</v>
      </c>
      <c r="AB296" s="7">
        <v>0</v>
      </c>
      <c r="AC296" s="7">
        <v>0</v>
      </c>
      <c r="AD296" s="7">
        <v>0</v>
      </c>
      <c r="AE296" s="7">
        <v>0</v>
      </c>
      <c r="AF296" s="7">
        <v>0</v>
      </c>
      <c r="AG296" s="7">
        <v>0</v>
      </c>
      <c r="AH296" s="7">
        <v>0</v>
      </c>
      <c r="AI296" s="7">
        <v>6.1948478395034101</v>
      </c>
      <c r="AJ296" s="7">
        <v>0</v>
      </c>
      <c r="AK296" s="7">
        <v>0</v>
      </c>
      <c r="AL296" s="8">
        <f t="shared" si="8"/>
        <v>6.1948478395034101</v>
      </c>
      <c r="AM296" s="7">
        <f t="shared" si="9"/>
        <v>6194.8478395034099</v>
      </c>
    </row>
    <row r="297" spans="1:39" x14ac:dyDescent="0.2">
      <c r="A297" s="6" t="s">
        <v>108</v>
      </c>
      <c r="B297" s="7">
        <v>0</v>
      </c>
      <c r="C297" s="7">
        <v>0</v>
      </c>
      <c r="D297" s="7">
        <v>0</v>
      </c>
      <c r="E297" s="7">
        <v>0</v>
      </c>
      <c r="F297" s="7">
        <v>0</v>
      </c>
      <c r="G297" s="7">
        <v>0</v>
      </c>
      <c r="H297" s="7">
        <v>0</v>
      </c>
      <c r="I297" s="7">
        <v>0</v>
      </c>
      <c r="J297" s="7">
        <v>0</v>
      </c>
      <c r="K297" s="7">
        <v>0</v>
      </c>
      <c r="L297" s="7">
        <v>0</v>
      </c>
      <c r="M297" s="7">
        <v>0</v>
      </c>
      <c r="N297" s="7">
        <v>0</v>
      </c>
      <c r="O297" s="7">
        <v>0</v>
      </c>
      <c r="P297" s="7">
        <v>0</v>
      </c>
      <c r="Q297" s="7">
        <v>0</v>
      </c>
      <c r="R297" s="7">
        <v>0</v>
      </c>
      <c r="S297" s="7">
        <v>0</v>
      </c>
      <c r="T297" s="7">
        <v>0</v>
      </c>
      <c r="U297" s="7">
        <v>0</v>
      </c>
      <c r="V297" s="7">
        <v>0</v>
      </c>
      <c r="W297" s="7">
        <v>0</v>
      </c>
      <c r="X297" s="7">
        <v>0</v>
      </c>
      <c r="Y297" s="7">
        <v>0</v>
      </c>
      <c r="Z297" s="7">
        <v>3.0503901307069601</v>
      </c>
      <c r="AA297" s="7">
        <v>0</v>
      </c>
      <c r="AB297" s="7">
        <v>0</v>
      </c>
      <c r="AC297" s="7">
        <v>0</v>
      </c>
      <c r="AD297" s="7">
        <v>0</v>
      </c>
      <c r="AE297" s="7">
        <v>0</v>
      </c>
      <c r="AF297" s="7">
        <v>0</v>
      </c>
      <c r="AG297" s="7">
        <v>0</v>
      </c>
      <c r="AH297" s="7">
        <v>0</v>
      </c>
      <c r="AI297" s="7">
        <v>0</v>
      </c>
      <c r="AJ297" s="7">
        <v>0</v>
      </c>
      <c r="AK297" s="7">
        <v>0</v>
      </c>
      <c r="AL297" s="8">
        <f t="shared" si="8"/>
        <v>3.0503901307069601</v>
      </c>
      <c r="AM297" s="7">
        <f t="shared" si="9"/>
        <v>3050.39013070696</v>
      </c>
    </row>
    <row r="298" spans="1:39" x14ac:dyDescent="0.2">
      <c r="A298" s="6" t="s">
        <v>109</v>
      </c>
      <c r="B298" s="7">
        <v>0</v>
      </c>
      <c r="C298" s="7">
        <v>0</v>
      </c>
      <c r="D298" s="7">
        <v>0</v>
      </c>
      <c r="E298" s="7">
        <v>0</v>
      </c>
      <c r="F298" s="7">
        <v>0</v>
      </c>
      <c r="G298" s="7">
        <v>0</v>
      </c>
      <c r="H298" s="7">
        <v>0</v>
      </c>
      <c r="I298" s="7">
        <v>0</v>
      </c>
      <c r="J298" s="7">
        <v>0</v>
      </c>
      <c r="K298" s="7">
        <v>0</v>
      </c>
      <c r="L298" s="7">
        <v>0</v>
      </c>
      <c r="M298" s="7">
        <v>0</v>
      </c>
      <c r="N298" s="7">
        <v>0</v>
      </c>
      <c r="O298" s="7">
        <v>0</v>
      </c>
      <c r="P298" s="7">
        <v>0</v>
      </c>
      <c r="Q298" s="7">
        <v>0</v>
      </c>
      <c r="R298" s="7">
        <v>0</v>
      </c>
      <c r="S298" s="7">
        <v>0</v>
      </c>
      <c r="T298" s="7">
        <v>0</v>
      </c>
      <c r="U298" s="7">
        <v>0</v>
      </c>
      <c r="V298" s="7">
        <v>0</v>
      </c>
      <c r="W298" s="7">
        <v>0</v>
      </c>
      <c r="X298" s="7">
        <v>0</v>
      </c>
      <c r="Y298" s="7">
        <v>0</v>
      </c>
      <c r="Z298" s="7">
        <v>0</v>
      </c>
      <c r="AA298" s="7">
        <v>0</v>
      </c>
      <c r="AB298" s="7">
        <v>0</v>
      </c>
      <c r="AC298" s="7">
        <v>0</v>
      </c>
      <c r="AD298" s="7">
        <v>0</v>
      </c>
      <c r="AE298" s="7">
        <v>0</v>
      </c>
      <c r="AF298" s="7">
        <v>0</v>
      </c>
      <c r="AG298" s="7">
        <v>0</v>
      </c>
      <c r="AH298" s="7">
        <v>0</v>
      </c>
      <c r="AI298" s="7">
        <v>0</v>
      </c>
      <c r="AJ298" s="7">
        <v>0</v>
      </c>
      <c r="AK298" s="7">
        <v>0</v>
      </c>
      <c r="AL298" s="8">
        <f t="shared" si="8"/>
        <v>0</v>
      </c>
      <c r="AM298" s="7">
        <f t="shared" si="9"/>
        <v>0</v>
      </c>
    </row>
    <row r="299" spans="1:39" x14ac:dyDescent="0.2">
      <c r="A299" s="6" t="s">
        <v>110</v>
      </c>
      <c r="B299" s="7">
        <v>0</v>
      </c>
      <c r="C299" s="7">
        <v>0</v>
      </c>
      <c r="D299" s="7">
        <v>0</v>
      </c>
      <c r="E299" s="7">
        <v>0</v>
      </c>
      <c r="F299" s="7">
        <v>0</v>
      </c>
      <c r="G299" s="7">
        <v>0</v>
      </c>
      <c r="H299" s="7">
        <v>0</v>
      </c>
      <c r="I299" s="7">
        <v>0</v>
      </c>
      <c r="J299" s="7">
        <v>0</v>
      </c>
      <c r="K299" s="7">
        <v>0</v>
      </c>
      <c r="L299" s="7">
        <v>0</v>
      </c>
      <c r="M299" s="7">
        <v>0</v>
      </c>
      <c r="N299" s="7">
        <v>0</v>
      </c>
      <c r="O299" s="7">
        <v>0</v>
      </c>
      <c r="P299" s="7">
        <v>0</v>
      </c>
      <c r="Q299" s="7">
        <v>0</v>
      </c>
      <c r="R299" s="7">
        <v>0</v>
      </c>
      <c r="S299" s="7">
        <v>0</v>
      </c>
      <c r="T299" s="7">
        <v>0</v>
      </c>
      <c r="U299" s="7">
        <v>0</v>
      </c>
      <c r="V299" s="7">
        <v>0</v>
      </c>
      <c r="W299" s="7">
        <v>0</v>
      </c>
      <c r="X299" s="7">
        <v>0</v>
      </c>
      <c r="Y299" s="7">
        <v>0.14148826377830101</v>
      </c>
      <c r="Z299" s="7">
        <v>0</v>
      </c>
      <c r="AA299" s="7">
        <v>0</v>
      </c>
      <c r="AB299" s="7">
        <v>0</v>
      </c>
      <c r="AC299" s="7">
        <v>0</v>
      </c>
      <c r="AD299" s="7">
        <v>0</v>
      </c>
      <c r="AE299" s="7">
        <v>0</v>
      </c>
      <c r="AF299" s="7">
        <v>0</v>
      </c>
      <c r="AG299" s="7">
        <v>0</v>
      </c>
      <c r="AH299" s="7">
        <v>0</v>
      </c>
      <c r="AI299" s="7">
        <v>0</v>
      </c>
      <c r="AJ299" s="7">
        <v>0</v>
      </c>
      <c r="AK299" s="7">
        <v>0</v>
      </c>
      <c r="AL299" s="8">
        <f t="shared" si="8"/>
        <v>0.14148826377830101</v>
      </c>
      <c r="AM299" s="7">
        <f t="shared" si="9"/>
        <v>141.48826377830102</v>
      </c>
    </row>
    <row r="300" spans="1:39" x14ac:dyDescent="0.2">
      <c r="A300" s="6" t="s">
        <v>111</v>
      </c>
      <c r="B300" s="7">
        <v>0</v>
      </c>
      <c r="C300" s="7">
        <v>0</v>
      </c>
      <c r="D300" s="7">
        <v>0</v>
      </c>
      <c r="E300" s="7">
        <v>0</v>
      </c>
      <c r="F300" s="7">
        <v>0</v>
      </c>
      <c r="G300" s="7">
        <v>0</v>
      </c>
      <c r="H300" s="7">
        <v>0</v>
      </c>
      <c r="I300" s="7">
        <v>0</v>
      </c>
      <c r="J300" s="7">
        <v>0</v>
      </c>
      <c r="K300" s="7">
        <v>0</v>
      </c>
      <c r="L300" s="7">
        <v>0</v>
      </c>
      <c r="M300" s="7">
        <v>0</v>
      </c>
      <c r="N300" s="7">
        <v>0</v>
      </c>
      <c r="O300" s="7">
        <v>0</v>
      </c>
      <c r="P300" s="7">
        <v>0</v>
      </c>
      <c r="Q300" s="7">
        <v>0</v>
      </c>
      <c r="R300" s="7">
        <v>0</v>
      </c>
      <c r="S300" s="7">
        <v>0</v>
      </c>
      <c r="T300" s="7">
        <v>0</v>
      </c>
      <c r="U300" s="7">
        <v>0</v>
      </c>
      <c r="V300" s="7">
        <v>0</v>
      </c>
      <c r="W300" s="7">
        <v>0</v>
      </c>
      <c r="X300" s="7">
        <v>0</v>
      </c>
      <c r="Y300" s="7">
        <v>0</v>
      </c>
      <c r="Z300" s="7">
        <v>0</v>
      </c>
      <c r="AA300" s="7">
        <v>0.99359055451450096</v>
      </c>
      <c r="AB300" s="7">
        <v>0</v>
      </c>
      <c r="AC300" s="7">
        <v>0</v>
      </c>
      <c r="AD300" s="7">
        <v>0</v>
      </c>
      <c r="AE300" s="7">
        <v>0</v>
      </c>
      <c r="AF300" s="7">
        <v>0</v>
      </c>
      <c r="AG300" s="7">
        <v>0</v>
      </c>
      <c r="AH300" s="7">
        <v>0</v>
      </c>
      <c r="AI300" s="7">
        <v>0</v>
      </c>
      <c r="AJ300" s="7">
        <v>0</v>
      </c>
      <c r="AK300" s="7">
        <v>0</v>
      </c>
      <c r="AL300" s="8">
        <f t="shared" si="8"/>
        <v>0.99359055451450096</v>
      </c>
      <c r="AM300" s="7">
        <f t="shared" si="9"/>
        <v>993.59055451450092</v>
      </c>
    </row>
    <row r="301" spans="1:39" x14ac:dyDescent="0.2">
      <c r="A301" s="6" t="s">
        <v>112</v>
      </c>
      <c r="B301" s="7">
        <v>0</v>
      </c>
      <c r="C301" s="7">
        <v>0</v>
      </c>
      <c r="D301" s="7">
        <v>0</v>
      </c>
      <c r="E301" s="7">
        <v>0</v>
      </c>
      <c r="F301" s="7">
        <v>0</v>
      </c>
      <c r="G301" s="7">
        <v>0</v>
      </c>
      <c r="H301" s="7">
        <v>0</v>
      </c>
      <c r="I301" s="7">
        <v>0</v>
      </c>
      <c r="J301" s="7">
        <v>0</v>
      </c>
      <c r="K301" s="7">
        <v>0</v>
      </c>
      <c r="L301" s="7">
        <v>0</v>
      </c>
      <c r="M301" s="7">
        <v>0</v>
      </c>
      <c r="N301" s="7">
        <v>0</v>
      </c>
      <c r="O301" s="7">
        <v>0</v>
      </c>
      <c r="P301" s="7">
        <v>0</v>
      </c>
      <c r="Q301" s="7">
        <v>0</v>
      </c>
      <c r="R301" s="7">
        <v>0</v>
      </c>
      <c r="S301" s="7">
        <v>0</v>
      </c>
      <c r="T301" s="7">
        <v>0</v>
      </c>
      <c r="U301" s="7">
        <v>0</v>
      </c>
      <c r="V301" s="7">
        <v>0</v>
      </c>
      <c r="W301" s="7">
        <v>0</v>
      </c>
      <c r="X301" s="7">
        <v>0</v>
      </c>
      <c r="Y301" s="7">
        <v>2.8229288761770102</v>
      </c>
      <c r="Z301" s="7">
        <v>0</v>
      </c>
      <c r="AA301" s="7">
        <v>0</v>
      </c>
      <c r="AB301" s="7">
        <v>0</v>
      </c>
      <c r="AC301" s="7">
        <v>0</v>
      </c>
      <c r="AD301" s="7">
        <v>0</v>
      </c>
      <c r="AE301" s="7">
        <v>0</v>
      </c>
      <c r="AF301" s="7">
        <v>0</v>
      </c>
      <c r="AG301" s="7">
        <v>0</v>
      </c>
      <c r="AH301" s="7">
        <v>0</v>
      </c>
      <c r="AI301" s="7">
        <v>0</v>
      </c>
      <c r="AJ301" s="7">
        <v>0</v>
      </c>
      <c r="AK301" s="7">
        <v>0</v>
      </c>
      <c r="AL301" s="8">
        <f t="shared" si="8"/>
        <v>2.8229288761770102</v>
      </c>
      <c r="AM301" s="7">
        <f t="shared" si="9"/>
        <v>2822.9288761770104</v>
      </c>
    </row>
    <row r="302" spans="1:39" x14ac:dyDescent="0.2">
      <c r="A302" s="6" t="s">
        <v>113</v>
      </c>
      <c r="B302" s="7">
        <v>0</v>
      </c>
      <c r="C302" s="7">
        <v>0</v>
      </c>
      <c r="D302" s="7">
        <v>0</v>
      </c>
      <c r="E302" s="7">
        <v>0</v>
      </c>
      <c r="F302" s="7">
        <v>0</v>
      </c>
      <c r="G302" s="7">
        <v>0</v>
      </c>
      <c r="H302" s="7">
        <v>0</v>
      </c>
      <c r="I302" s="7">
        <v>0</v>
      </c>
      <c r="J302" s="7">
        <v>0</v>
      </c>
      <c r="K302" s="7">
        <v>0</v>
      </c>
      <c r="L302" s="7">
        <v>0</v>
      </c>
      <c r="M302" s="7">
        <v>0</v>
      </c>
      <c r="N302" s="7">
        <v>0</v>
      </c>
      <c r="O302" s="7">
        <v>0</v>
      </c>
      <c r="P302" s="7">
        <v>0</v>
      </c>
      <c r="Q302" s="7">
        <v>0</v>
      </c>
      <c r="R302" s="7">
        <v>0</v>
      </c>
      <c r="S302" s="7">
        <v>0</v>
      </c>
      <c r="T302" s="7">
        <v>0</v>
      </c>
      <c r="U302" s="7">
        <v>0</v>
      </c>
      <c r="V302" s="7">
        <v>0</v>
      </c>
      <c r="W302" s="7">
        <v>5.6702976395442903E-3</v>
      </c>
      <c r="X302" s="7">
        <v>0</v>
      </c>
      <c r="Y302" s="7">
        <v>0</v>
      </c>
      <c r="Z302" s="7">
        <v>0</v>
      </c>
      <c r="AA302" s="7">
        <v>0</v>
      </c>
      <c r="AB302" s="7">
        <v>0</v>
      </c>
      <c r="AC302" s="7">
        <v>0</v>
      </c>
      <c r="AD302" s="7">
        <v>0</v>
      </c>
      <c r="AE302" s="7">
        <v>0</v>
      </c>
      <c r="AF302" s="7">
        <v>0</v>
      </c>
      <c r="AG302" s="7">
        <v>0</v>
      </c>
      <c r="AH302" s="7">
        <v>0</v>
      </c>
      <c r="AI302" s="7">
        <v>0</v>
      </c>
      <c r="AJ302" s="7">
        <v>0</v>
      </c>
      <c r="AK302" s="7">
        <v>0</v>
      </c>
      <c r="AL302" s="8">
        <f t="shared" si="8"/>
        <v>5.6702976395442903E-3</v>
      </c>
      <c r="AM302" s="7">
        <f t="shared" si="9"/>
        <v>5.6702976395442901</v>
      </c>
    </row>
    <row r="303" spans="1:39" x14ac:dyDescent="0.2">
      <c r="A303" s="6" t="s">
        <v>114</v>
      </c>
      <c r="B303" s="7">
        <v>0</v>
      </c>
      <c r="C303" s="7">
        <v>0</v>
      </c>
      <c r="D303" s="7">
        <v>0</v>
      </c>
      <c r="E303" s="7">
        <v>0</v>
      </c>
      <c r="F303" s="7">
        <v>0</v>
      </c>
      <c r="G303" s="7">
        <v>0</v>
      </c>
      <c r="H303" s="7">
        <v>0</v>
      </c>
      <c r="I303" s="7">
        <v>0</v>
      </c>
      <c r="J303" s="7">
        <v>0</v>
      </c>
      <c r="K303" s="7">
        <v>0</v>
      </c>
      <c r="L303" s="7">
        <v>0</v>
      </c>
      <c r="M303" s="7">
        <v>0</v>
      </c>
      <c r="N303" s="7">
        <v>0</v>
      </c>
      <c r="O303" s="7">
        <v>0</v>
      </c>
      <c r="P303" s="7">
        <v>0</v>
      </c>
      <c r="Q303" s="7">
        <v>0</v>
      </c>
      <c r="R303" s="7">
        <v>0</v>
      </c>
      <c r="S303" s="7">
        <v>0</v>
      </c>
      <c r="T303" s="7">
        <v>0</v>
      </c>
      <c r="U303" s="7">
        <v>0</v>
      </c>
      <c r="V303" s="7">
        <v>0</v>
      </c>
      <c r="W303" s="7">
        <v>0</v>
      </c>
      <c r="X303" s="7">
        <v>0</v>
      </c>
      <c r="Y303" s="7">
        <v>0</v>
      </c>
      <c r="Z303" s="7">
        <v>0</v>
      </c>
      <c r="AA303" s="7">
        <v>0</v>
      </c>
      <c r="AB303" s="7">
        <v>0</v>
      </c>
      <c r="AC303" s="7">
        <v>0</v>
      </c>
      <c r="AD303" s="7">
        <v>0</v>
      </c>
      <c r="AE303" s="7">
        <v>0</v>
      </c>
      <c r="AF303" s="7">
        <v>0</v>
      </c>
      <c r="AG303" s="7">
        <v>0</v>
      </c>
      <c r="AH303" s="7">
        <v>0</v>
      </c>
      <c r="AI303" s="7">
        <v>9.1082354156076306</v>
      </c>
      <c r="AJ303" s="7">
        <v>0</v>
      </c>
      <c r="AK303" s="7">
        <v>0</v>
      </c>
      <c r="AL303" s="8">
        <f t="shared" si="8"/>
        <v>9.1082354156076306</v>
      </c>
      <c r="AM303" s="7">
        <f t="shared" si="9"/>
        <v>9108.2354156076308</v>
      </c>
    </row>
    <row r="304" spans="1:39" x14ac:dyDescent="0.2">
      <c r="A304" s="6" t="s">
        <v>115</v>
      </c>
      <c r="B304" s="7">
        <v>0</v>
      </c>
      <c r="C304" s="7">
        <v>0</v>
      </c>
      <c r="D304" s="7">
        <v>0</v>
      </c>
      <c r="E304" s="7">
        <v>0</v>
      </c>
      <c r="F304" s="7">
        <v>0</v>
      </c>
      <c r="G304" s="7">
        <v>0</v>
      </c>
      <c r="H304" s="7">
        <v>0</v>
      </c>
      <c r="I304" s="7">
        <v>0</v>
      </c>
      <c r="J304" s="7">
        <v>0</v>
      </c>
      <c r="K304" s="7">
        <v>0</v>
      </c>
      <c r="L304" s="7">
        <v>0</v>
      </c>
      <c r="M304" s="7">
        <v>0</v>
      </c>
      <c r="N304" s="7">
        <v>0</v>
      </c>
      <c r="O304" s="7">
        <v>0</v>
      </c>
      <c r="P304" s="7">
        <v>0</v>
      </c>
      <c r="Q304" s="7">
        <v>0</v>
      </c>
      <c r="R304" s="7">
        <v>0</v>
      </c>
      <c r="S304" s="7">
        <v>0</v>
      </c>
      <c r="T304" s="7">
        <v>0</v>
      </c>
      <c r="U304" s="7">
        <v>0</v>
      </c>
      <c r="V304" s="7">
        <v>0</v>
      </c>
      <c r="W304" s="7">
        <v>0</v>
      </c>
      <c r="X304" s="7">
        <v>0</v>
      </c>
      <c r="Y304" s="7">
        <v>0</v>
      </c>
      <c r="Z304" s="7">
        <v>0</v>
      </c>
      <c r="AA304" s="7">
        <v>0</v>
      </c>
      <c r="AB304" s="7">
        <v>0</v>
      </c>
      <c r="AC304" s="7">
        <v>0</v>
      </c>
      <c r="AD304" s="7">
        <v>0</v>
      </c>
      <c r="AE304" s="7">
        <v>0</v>
      </c>
      <c r="AF304" s="7">
        <v>0</v>
      </c>
      <c r="AG304" s="7">
        <v>0</v>
      </c>
      <c r="AH304" s="7">
        <v>0</v>
      </c>
      <c r="AI304" s="7">
        <v>3.2374447410840701</v>
      </c>
      <c r="AJ304" s="7">
        <v>0</v>
      </c>
      <c r="AK304" s="7">
        <v>0</v>
      </c>
      <c r="AL304" s="8">
        <f t="shared" si="8"/>
        <v>3.2374447410840701</v>
      </c>
      <c r="AM304" s="7">
        <f t="shared" si="9"/>
        <v>3237.4447410840703</v>
      </c>
    </row>
    <row r="305" spans="1:39" x14ac:dyDescent="0.2">
      <c r="A305" s="6" t="s">
        <v>116</v>
      </c>
      <c r="B305" s="7">
        <v>0</v>
      </c>
      <c r="C305" s="7">
        <v>0</v>
      </c>
      <c r="D305" s="7">
        <v>0</v>
      </c>
      <c r="E305" s="7">
        <v>0</v>
      </c>
      <c r="F305" s="7">
        <v>0</v>
      </c>
      <c r="G305" s="7">
        <v>0</v>
      </c>
      <c r="H305" s="7">
        <v>0</v>
      </c>
      <c r="I305" s="7">
        <v>0</v>
      </c>
      <c r="J305" s="7">
        <v>0</v>
      </c>
      <c r="K305" s="7">
        <v>0</v>
      </c>
      <c r="L305" s="7">
        <v>0</v>
      </c>
      <c r="M305" s="7">
        <v>0</v>
      </c>
      <c r="N305" s="7">
        <v>0</v>
      </c>
      <c r="O305" s="7">
        <v>0</v>
      </c>
      <c r="P305" s="7">
        <v>0</v>
      </c>
      <c r="Q305" s="7">
        <v>0</v>
      </c>
      <c r="R305" s="7">
        <v>0</v>
      </c>
      <c r="S305" s="7">
        <v>0</v>
      </c>
      <c r="T305" s="7">
        <v>0</v>
      </c>
      <c r="U305" s="7">
        <v>0</v>
      </c>
      <c r="V305" s="7">
        <v>0</v>
      </c>
      <c r="W305" s="7">
        <v>0</v>
      </c>
      <c r="X305" s="7">
        <v>0</v>
      </c>
      <c r="Y305" s="7">
        <v>0</v>
      </c>
      <c r="Z305" s="7">
        <v>0</v>
      </c>
      <c r="AA305" s="7">
        <v>0</v>
      </c>
      <c r="AB305" s="7">
        <v>0</v>
      </c>
      <c r="AC305" s="7">
        <v>0</v>
      </c>
      <c r="AD305" s="7">
        <v>0</v>
      </c>
      <c r="AE305" s="7">
        <v>0</v>
      </c>
      <c r="AF305" s="7">
        <v>0</v>
      </c>
      <c r="AG305" s="7">
        <v>0</v>
      </c>
      <c r="AH305" s="7">
        <v>0</v>
      </c>
      <c r="AI305" s="7">
        <v>0</v>
      </c>
      <c r="AJ305" s="7">
        <v>0</v>
      </c>
      <c r="AK305" s="7">
        <v>3.4098468388744099</v>
      </c>
      <c r="AL305" s="8">
        <f t="shared" si="8"/>
        <v>0</v>
      </c>
      <c r="AM305" s="7">
        <f t="shared" si="9"/>
        <v>0</v>
      </c>
    </row>
    <row r="306" spans="1:39" x14ac:dyDescent="0.2">
      <c r="A306" s="6" t="s">
        <v>117</v>
      </c>
      <c r="B306" s="7">
        <v>0</v>
      </c>
      <c r="C306" s="7">
        <v>0</v>
      </c>
      <c r="D306" s="7">
        <v>0</v>
      </c>
      <c r="E306" s="7">
        <v>0</v>
      </c>
      <c r="F306" s="7">
        <v>0</v>
      </c>
      <c r="G306" s="7">
        <v>0</v>
      </c>
      <c r="H306" s="7">
        <v>0</v>
      </c>
      <c r="I306" s="7">
        <v>0</v>
      </c>
      <c r="J306" s="7">
        <v>0</v>
      </c>
      <c r="K306" s="7">
        <v>0</v>
      </c>
      <c r="L306" s="7">
        <v>0</v>
      </c>
      <c r="M306" s="7">
        <v>0</v>
      </c>
      <c r="N306" s="7">
        <v>0</v>
      </c>
      <c r="O306" s="7">
        <v>0</v>
      </c>
      <c r="P306" s="7">
        <v>0</v>
      </c>
      <c r="Q306" s="7">
        <v>0</v>
      </c>
      <c r="R306" s="7">
        <v>0</v>
      </c>
      <c r="S306" s="7">
        <v>0</v>
      </c>
      <c r="T306" s="7">
        <v>0</v>
      </c>
      <c r="U306" s="7">
        <v>0</v>
      </c>
      <c r="V306" s="7">
        <v>0</v>
      </c>
      <c r="W306" s="7">
        <v>0</v>
      </c>
      <c r="X306" s="7">
        <v>0</v>
      </c>
      <c r="Y306" s="7">
        <v>0</v>
      </c>
      <c r="Z306" s="7">
        <v>0</v>
      </c>
      <c r="AA306" s="7">
        <v>0</v>
      </c>
      <c r="AB306" s="7">
        <v>0</v>
      </c>
      <c r="AC306" s="7">
        <v>0</v>
      </c>
      <c r="AD306" s="7">
        <v>0</v>
      </c>
      <c r="AE306" s="7">
        <v>0</v>
      </c>
      <c r="AF306" s="7">
        <v>0</v>
      </c>
      <c r="AG306" s="7">
        <v>0</v>
      </c>
      <c r="AH306" s="7">
        <v>0</v>
      </c>
      <c r="AI306" s="7">
        <v>0</v>
      </c>
      <c r="AJ306" s="7">
        <v>0</v>
      </c>
      <c r="AK306" s="7">
        <v>5.05665412456288</v>
      </c>
      <c r="AL306" s="8">
        <f t="shared" si="8"/>
        <v>0</v>
      </c>
      <c r="AM306" s="7">
        <f t="shared" si="9"/>
        <v>0</v>
      </c>
    </row>
    <row r="307" spans="1:39" x14ac:dyDescent="0.2">
      <c r="A307" s="6" t="s">
        <v>118</v>
      </c>
      <c r="B307" s="7">
        <v>0</v>
      </c>
      <c r="C307" s="7">
        <v>0</v>
      </c>
      <c r="D307" s="7">
        <v>0</v>
      </c>
      <c r="E307" s="7">
        <v>0</v>
      </c>
      <c r="F307" s="7">
        <v>0</v>
      </c>
      <c r="G307" s="7">
        <v>0</v>
      </c>
      <c r="H307" s="7">
        <v>0</v>
      </c>
      <c r="I307" s="7">
        <v>0</v>
      </c>
      <c r="J307" s="7">
        <v>0</v>
      </c>
      <c r="K307" s="7">
        <v>0</v>
      </c>
      <c r="L307" s="7">
        <v>0</v>
      </c>
      <c r="M307" s="7">
        <v>0</v>
      </c>
      <c r="N307" s="7">
        <v>0</v>
      </c>
      <c r="O307" s="7">
        <v>0</v>
      </c>
      <c r="P307" s="7">
        <v>0</v>
      </c>
      <c r="Q307" s="7">
        <v>0</v>
      </c>
      <c r="R307" s="7">
        <v>0</v>
      </c>
      <c r="S307" s="7">
        <v>0</v>
      </c>
      <c r="T307" s="7">
        <v>0</v>
      </c>
      <c r="U307" s="7">
        <v>0</v>
      </c>
      <c r="V307" s="7">
        <v>0</v>
      </c>
      <c r="W307" s="7">
        <v>0</v>
      </c>
      <c r="X307" s="7">
        <v>0</v>
      </c>
      <c r="Y307" s="7">
        <v>1.2132604852287401</v>
      </c>
      <c r="Z307" s="7">
        <v>0</v>
      </c>
      <c r="AA307" s="7">
        <v>0</v>
      </c>
      <c r="AB307" s="7">
        <v>0</v>
      </c>
      <c r="AC307" s="7">
        <v>0</v>
      </c>
      <c r="AD307" s="7">
        <v>0</v>
      </c>
      <c r="AE307" s="7">
        <v>0</v>
      </c>
      <c r="AF307" s="7">
        <v>0</v>
      </c>
      <c r="AG307" s="7">
        <v>0</v>
      </c>
      <c r="AH307" s="7">
        <v>0</v>
      </c>
      <c r="AI307" s="7">
        <v>0</v>
      </c>
      <c r="AJ307" s="7">
        <v>0</v>
      </c>
      <c r="AK307" s="7">
        <v>0</v>
      </c>
      <c r="AL307" s="8">
        <f t="shared" si="8"/>
        <v>1.2132604852287401</v>
      </c>
      <c r="AM307" s="7">
        <f t="shared" si="9"/>
        <v>1213.26048522874</v>
      </c>
    </row>
    <row r="308" spans="1:39" x14ac:dyDescent="0.2">
      <c r="A308" s="6" t="s">
        <v>119</v>
      </c>
      <c r="B308" s="7">
        <v>0</v>
      </c>
      <c r="C308" s="7">
        <v>0</v>
      </c>
      <c r="D308" s="7">
        <v>0</v>
      </c>
      <c r="E308" s="7">
        <v>0</v>
      </c>
      <c r="F308" s="7">
        <v>0</v>
      </c>
      <c r="G308" s="7">
        <v>0</v>
      </c>
      <c r="H308" s="7">
        <v>0</v>
      </c>
      <c r="I308" s="7">
        <v>0</v>
      </c>
      <c r="J308" s="7">
        <v>0</v>
      </c>
      <c r="K308" s="7">
        <v>0</v>
      </c>
      <c r="L308" s="7">
        <v>0</v>
      </c>
      <c r="M308" s="7">
        <v>0</v>
      </c>
      <c r="N308" s="7">
        <v>0</v>
      </c>
      <c r="O308" s="7">
        <v>0</v>
      </c>
      <c r="P308" s="7">
        <v>0</v>
      </c>
      <c r="Q308" s="7">
        <v>0</v>
      </c>
      <c r="R308" s="7">
        <v>0</v>
      </c>
      <c r="S308" s="7">
        <v>0</v>
      </c>
      <c r="T308" s="7">
        <v>0</v>
      </c>
      <c r="U308" s="7">
        <v>0</v>
      </c>
      <c r="V308" s="7">
        <v>0</v>
      </c>
      <c r="W308" s="7">
        <v>0</v>
      </c>
      <c r="X308" s="7">
        <v>0</v>
      </c>
      <c r="Y308" s="7">
        <v>0</v>
      </c>
      <c r="Z308" s="7">
        <v>0</v>
      </c>
      <c r="AA308" s="7">
        <v>0</v>
      </c>
      <c r="AB308" s="7">
        <v>0</v>
      </c>
      <c r="AC308" s="7">
        <v>0</v>
      </c>
      <c r="AD308" s="7">
        <v>0</v>
      </c>
      <c r="AE308" s="7">
        <v>0</v>
      </c>
      <c r="AF308" s="7">
        <v>0</v>
      </c>
      <c r="AG308" s="7">
        <v>0</v>
      </c>
      <c r="AH308" s="7">
        <v>0</v>
      </c>
      <c r="AI308" s="7">
        <v>0</v>
      </c>
      <c r="AJ308" s="7">
        <v>0</v>
      </c>
      <c r="AK308" s="7">
        <v>0</v>
      </c>
      <c r="AL308" s="8">
        <f t="shared" si="8"/>
        <v>0</v>
      </c>
      <c r="AM308" s="7">
        <f t="shared" si="9"/>
        <v>0</v>
      </c>
    </row>
    <row r="309" spans="1:39" x14ac:dyDescent="0.2">
      <c r="A309" s="6" t="s">
        <v>120</v>
      </c>
      <c r="B309" s="7">
        <v>0</v>
      </c>
      <c r="C309" s="7">
        <v>0</v>
      </c>
      <c r="D309" s="7">
        <v>0</v>
      </c>
      <c r="E309" s="7">
        <v>0</v>
      </c>
      <c r="F309" s="7">
        <v>0</v>
      </c>
      <c r="G309" s="7">
        <v>0</v>
      </c>
      <c r="H309" s="7">
        <v>0</v>
      </c>
      <c r="I309" s="7">
        <v>0</v>
      </c>
      <c r="J309" s="7">
        <v>0</v>
      </c>
      <c r="K309" s="7">
        <v>0</v>
      </c>
      <c r="L309" s="7">
        <v>0</v>
      </c>
      <c r="M309" s="7">
        <v>0</v>
      </c>
      <c r="N309" s="7">
        <v>0</v>
      </c>
      <c r="O309" s="7">
        <v>0</v>
      </c>
      <c r="P309" s="7">
        <v>0</v>
      </c>
      <c r="Q309" s="7">
        <v>0</v>
      </c>
      <c r="R309" s="7">
        <v>0</v>
      </c>
      <c r="S309" s="7">
        <v>0</v>
      </c>
      <c r="T309" s="7">
        <v>0</v>
      </c>
      <c r="U309" s="7">
        <v>0</v>
      </c>
      <c r="V309" s="7">
        <v>0</v>
      </c>
      <c r="W309" s="7">
        <v>0</v>
      </c>
      <c r="X309" s="7">
        <v>0</v>
      </c>
      <c r="Y309" s="7">
        <v>0</v>
      </c>
      <c r="Z309" s="7">
        <v>0</v>
      </c>
      <c r="AA309" s="7">
        <v>0</v>
      </c>
      <c r="AB309" s="7">
        <v>0</v>
      </c>
      <c r="AC309" s="7">
        <v>0</v>
      </c>
      <c r="AD309" s="7">
        <v>0</v>
      </c>
      <c r="AE309" s="7">
        <v>0</v>
      </c>
      <c r="AF309" s="7">
        <v>0</v>
      </c>
      <c r="AG309" s="7">
        <v>0</v>
      </c>
      <c r="AH309" s="7">
        <v>0</v>
      </c>
      <c r="AI309" s="7">
        <v>0</v>
      </c>
      <c r="AJ309" s="7">
        <v>0</v>
      </c>
      <c r="AK309" s="7">
        <v>0</v>
      </c>
      <c r="AL309" s="8">
        <f t="shared" si="8"/>
        <v>0</v>
      </c>
      <c r="AM309" s="7">
        <f t="shared" si="9"/>
        <v>0</v>
      </c>
    </row>
    <row r="310" spans="1:39" x14ac:dyDescent="0.2">
      <c r="AL310" s="8">
        <f t="shared" si="8"/>
        <v>0</v>
      </c>
      <c r="AM310" s="7">
        <f t="shared" si="9"/>
        <v>0</v>
      </c>
    </row>
    <row r="311" spans="1:39" x14ac:dyDescent="0.2">
      <c r="A311" s="6" t="s">
        <v>129</v>
      </c>
      <c r="AL311" s="8">
        <f t="shared" si="8"/>
        <v>0</v>
      </c>
      <c r="AM311" s="7">
        <f t="shared" si="9"/>
        <v>0</v>
      </c>
    </row>
    <row r="312" spans="1:39" x14ac:dyDescent="0.2">
      <c r="A312" s="6" t="s">
        <v>89</v>
      </c>
      <c r="B312" s="7">
        <v>0</v>
      </c>
      <c r="C312" s="7">
        <v>0</v>
      </c>
      <c r="D312" s="7">
        <v>0</v>
      </c>
      <c r="E312" s="7">
        <v>0</v>
      </c>
      <c r="F312" s="7">
        <v>0</v>
      </c>
      <c r="G312" s="7">
        <v>0</v>
      </c>
      <c r="H312" s="7">
        <v>0</v>
      </c>
      <c r="I312" s="7">
        <v>0</v>
      </c>
      <c r="J312" s="7">
        <v>0</v>
      </c>
      <c r="K312" s="7">
        <v>0</v>
      </c>
      <c r="L312" s="7">
        <v>0</v>
      </c>
      <c r="M312" s="7">
        <v>0</v>
      </c>
      <c r="N312" s="7">
        <v>0</v>
      </c>
      <c r="O312" s="7">
        <v>0</v>
      </c>
      <c r="P312" s="7">
        <v>0</v>
      </c>
      <c r="Q312" s="7">
        <v>0</v>
      </c>
      <c r="R312" s="7">
        <v>0</v>
      </c>
      <c r="S312" s="7">
        <v>0</v>
      </c>
      <c r="T312" s="7">
        <v>0</v>
      </c>
      <c r="U312" s="7">
        <v>0</v>
      </c>
      <c r="V312" s="7">
        <v>0</v>
      </c>
      <c r="W312" s="7">
        <v>0</v>
      </c>
      <c r="X312" s="7">
        <v>0</v>
      </c>
      <c r="Y312" s="7">
        <v>713.02727091546399</v>
      </c>
      <c r="Z312" s="7">
        <v>0</v>
      </c>
      <c r="AA312" s="7">
        <v>0</v>
      </c>
      <c r="AB312" s="7">
        <v>0</v>
      </c>
      <c r="AC312" s="7">
        <v>0</v>
      </c>
      <c r="AD312" s="7">
        <v>0</v>
      </c>
      <c r="AE312" s="7">
        <v>0</v>
      </c>
      <c r="AF312" s="7">
        <v>0</v>
      </c>
      <c r="AG312" s="7">
        <v>0</v>
      </c>
      <c r="AH312" s="7">
        <v>0</v>
      </c>
      <c r="AI312" s="7">
        <v>0</v>
      </c>
      <c r="AJ312" s="7">
        <v>0</v>
      </c>
      <c r="AK312" s="7">
        <v>0</v>
      </c>
      <c r="AL312" s="8">
        <f t="shared" si="8"/>
        <v>713.02727091546399</v>
      </c>
      <c r="AM312" s="7">
        <f t="shared" si="9"/>
        <v>713027.27091546403</v>
      </c>
    </row>
    <row r="313" spans="1:39" x14ac:dyDescent="0.2">
      <c r="A313" s="6" t="s">
        <v>90</v>
      </c>
      <c r="B313" s="7">
        <v>0</v>
      </c>
      <c r="C313" s="7">
        <v>0</v>
      </c>
      <c r="D313" s="7">
        <v>0</v>
      </c>
      <c r="E313" s="7">
        <v>0</v>
      </c>
      <c r="F313" s="7">
        <v>0</v>
      </c>
      <c r="G313" s="7">
        <v>0</v>
      </c>
      <c r="H313" s="7">
        <v>0</v>
      </c>
      <c r="I313" s="7">
        <v>712.818136885081</v>
      </c>
      <c r="J313" s="7">
        <v>716.48757489661398</v>
      </c>
      <c r="K313" s="7">
        <v>719.82042991803598</v>
      </c>
      <c r="L313" s="7">
        <v>0</v>
      </c>
      <c r="M313" s="7">
        <v>14.7944461143565</v>
      </c>
      <c r="N313" s="7">
        <v>19.441385153141699</v>
      </c>
      <c r="O313" s="7">
        <v>0</v>
      </c>
      <c r="P313" s="7">
        <v>0</v>
      </c>
      <c r="Q313" s="7">
        <v>0</v>
      </c>
      <c r="R313" s="7">
        <v>0</v>
      </c>
      <c r="S313" s="7">
        <v>0</v>
      </c>
      <c r="T313" s="7">
        <v>0</v>
      </c>
      <c r="U313" s="7">
        <v>0</v>
      </c>
      <c r="V313" s="7">
        <v>9.0702798856612796E-2</v>
      </c>
      <c r="W313" s="7">
        <v>1.68119072052098</v>
      </c>
      <c r="X313" s="7">
        <v>1.8283396413199799</v>
      </c>
      <c r="Y313" s="7">
        <v>1.89893662267028</v>
      </c>
      <c r="Z313" s="7">
        <v>2.9214442844963502</v>
      </c>
      <c r="AA313" s="7">
        <v>3.1077836820548299</v>
      </c>
      <c r="AB313" s="7">
        <v>3.07713082646548</v>
      </c>
      <c r="AC313" s="7">
        <v>3.0590625340915798</v>
      </c>
      <c r="AD313" s="7">
        <v>3.0743912332733099</v>
      </c>
      <c r="AE313" s="7">
        <v>53.677268000836101</v>
      </c>
      <c r="AF313" s="7">
        <v>35.559263397799903</v>
      </c>
      <c r="AG313" s="7">
        <v>35.591560423242399</v>
      </c>
      <c r="AH313" s="7">
        <v>0</v>
      </c>
      <c r="AI313" s="7">
        <v>0</v>
      </c>
      <c r="AJ313" s="7">
        <v>0</v>
      </c>
      <c r="AK313" s="7">
        <v>0</v>
      </c>
      <c r="AL313" s="8">
        <f t="shared" si="8"/>
        <v>145.56707416562779</v>
      </c>
      <c r="AM313" s="7">
        <f t="shared" si="9"/>
        <v>145567.0741656278</v>
      </c>
    </row>
    <row r="314" spans="1:39" x14ac:dyDescent="0.2">
      <c r="A314" s="6" t="s">
        <v>91</v>
      </c>
      <c r="B314" s="7">
        <v>0</v>
      </c>
      <c r="C314" s="7">
        <v>0</v>
      </c>
      <c r="D314" s="7">
        <v>0</v>
      </c>
      <c r="E314" s="7">
        <v>0</v>
      </c>
      <c r="F314" s="7">
        <v>0</v>
      </c>
      <c r="G314" s="7">
        <v>0</v>
      </c>
      <c r="H314" s="7">
        <v>0</v>
      </c>
      <c r="I314" s="7">
        <v>0</v>
      </c>
      <c r="J314" s="7">
        <v>0</v>
      </c>
      <c r="K314" s="7">
        <v>0</v>
      </c>
      <c r="L314" s="7">
        <v>0</v>
      </c>
      <c r="M314" s="7">
        <v>0</v>
      </c>
      <c r="N314" s="7">
        <v>0</v>
      </c>
      <c r="O314" s="7">
        <v>0</v>
      </c>
      <c r="P314" s="7">
        <v>0</v>
      </c>
      <c r="Q314" s="7">
        <v>0</v>
      </c>
      <c r="R314" s="7">
        <v>0</v>
      </c>
      <c r="S314" s="7">
        <v>0</v>
      </c>
      <c r="T314" s="7">
        <v>0</v>
      </c>
      <c r="U314" s="7">
        <v>0</v>
      </c>
      <c r="V314" s="7">
        <v>0</v>
      </c>
      <c r="W314" s="7">
        <v>0</v>
      </c>
      <c r="X314" s="7">
        <v>0</v>
      </c>
      <c r="Y314" s="7">
        <v>88.617042391280094</v>
      </c>
      <c r="Z314" s="7">
        <v>0</v>
      </c>
      <c r="AA314" s="7">
        <v>0</v>
      </c>
      <c r="AB314" s="7">
        <v>0</v>
      </c>
      <c r="AC314" s="7">
        <v>0</v>
      </c>
      <c r="AD314" s="7">
        <v>0</v>
      </c>
      <c r="AE314" s="7">
        <v>0</v>
      </c>
      <c r="AF314" s="7">
        <v>0</v>
      </c>
      <c r="AG314" s="7">
        <v>0</v>
      </c>
      <c r="AH314" s="7">
        <v>0</v>
      </c>
      <c r="AI314" s="7">
        <v>0</v>
      </c>
      <c r="AJ314" s="7">
        <v>0</v>
      </c>
      <c r="AK314" s="7">
        <v>0</v>
      </c>
      <c r="AL314" s="8">
        <f t="shared" si="8"/>
        <v>88.617042391280094</v>
      </c>
      <c r="AM314" s="7">
        <f t="shared" si="9"/>
        <v>88617.042391280091</v>
      </c>
    </row>
    <row r="315" spans="1:39" x14ac:dyDescent="0.2">
      <c r="A315" s="6" t="s">
        <v>92</v>
      </c>
      <c r="B315" s="7">
        <v>0</v>
      </c>
      <c r="C315" s="7">
        <v>0</v>
      </c>
      <c r="D315" s="7">
        <v>0</v>
      </c>
      <c r="E315" s="7">
        <v>0</v>
      </c>
      <c r="F315" s="7">
        <v>0</v>
      </c>
      <c r="G315" s="7">
        <v>0</v>
      </c>
      <c r="H315" s="7">
        <v>0</v>
      </c>
      <c r="I315" s="7">
        <v>0</v>
      </c>
      <c r="J315" s="7">
        <v>0</v>
      </c>
      <c r="K315" s="7">
        <v>0</v>
      </c>
      <c r="L315" s="7">
        <v>0</v>
      </c>
      <c r="M315" s="7">
        <v>0</v>
      </c>
      <c r="N315" s="7">
        <v>0</v>
      </c>
      <c r="O315" s="7">
        <v>0</v>
      </c>
      <c r="P315" s="7">
        <v>0</v>
      </c>
      <c r="Q315" s="7">
        <v>0</v>
      </c>
      <c r="R315" s="7">
        <v>0</v>
      </c>
      <c r="S315" s="7">
        <v>0</v>
      </c>
      <c r="T315" s="7">
        <v>0</v>
      </c>
      <c r="U315" s="7">
        <v>0</v>
      </c>
      <c r="V315" s="7">
        <v>0</v>
      </c>
      <c r="W315" s="7">
        <v>0</v>
      </c>
      <c r="X315" s="7">
        <v>0</v>
      </c>
      <c r="Y315" s="7">
        <v>0</v>
      </c>
      <c r="Z315" s="7">
        <v>0</v>
      </c>
      <c r="AA315" s="7">
        <v>0</v>
      </c>
      <c r="AB315" s="7">
        <v>0</v>
      </c>
      <c r="AC315" s="7">
        <v>0</v>
      </c>
      <c r="AD315" s="7">
        <v>0</v>
      </c>
      <c r="AE315" s="7">
        <v>0</v>
      </c>
      <c r="AF315" s="7">
        <v>0</v>
      </c>
      <c r="AG315" s="7">
        <v>0</v>
      </c>
      <c r="AH315" s="7">
        <v>0</v>
      </c>
      <c r="AI315" s="7">
        <v>2682.41979125126</v>
      </c>
      <c r="AJ315" s="7">
        <v>0</v>
      </c>
      <c r="AK315" s="7">
        <v>0</v>
      </c>
      <c r="AL315" s="8">
        <f t="shared" si="8"/>
        <v>2682.41979125126</v>
      </c>
      <c r="AM315" s="7">
        <f t="shared" si="9"/>
        <v>2682419.7912512599</v>
      </c>
    </row>
    <row r="316" spans="1:39" x14ac:dyDescent="0.2">
      <c r="A316" s="6" t="s">
        <v>93</v>
      </c>
      <c r="B316" s="7">
        <v>0</v>
      </c>
      <c r="C316" s="7">
        <v>0</v>
      </c>
      <c r="D316" s="7">
        <v>0</v>
      </c>
      <c r="E316" s="7">
        <v>0</v>
      </c>
      <c r="F316" s="7">
        <v>0</v>
      </c>
      <c r="G316" s="7">
        <v>0</v>
      </c>
      <c r="H316" s="7">
        <v>0</v>
      </c>
      <c r="I316" s="7">
        <v>0</v>
      </c>
      <c r="J316" s="7">
        <v>0</v>
      </c>
      <c r="K316" s="7">
        <v>0</v>
      </c>
      <c r="L316" s="7">
        <v>0</v>
      </c>
      <c r="M316" s="7">
        <v>0</v>
      </c>
      <c r="N316" s="7">
        <v>0</v>
      </c>
      <c r="O316" s="7">
        <v>0</v>
      </c>
      <c r="P316" s="7">
        <v>0</v>
      </c>
      <c r="Q316" s="7">
        <v>0</v>
      </c>
      <c r="R316" s="7">
        <v>0</v>
      </c>
      <c r="S316" s="7">
        <v>0</v>
      </c>
      <c r="T316" s="7">
        <v>0</v>
      </c>
      <c r="U316" s="7">
        <v>0</v>
      </c>
      <c r="V316" s="7">
        <v>0</v>
      </c>
      <c r="W316" s="7">
        <v>24612.120170634698</v>
      </c>
      <c r="X316" s="7">
        <v>33.911258297466297</v>
      </c>
      <c r="Y316" s="7">
        <v>2.0319154968937099</v>
      </c>
      <c r="Z316" s="7">
        <v>0</v>
      </c>
      <c r="AA316" s="7">
        <v>129.10475146685101</v>
      </c>
      <c r="AB316" s="7">
        <v>4.9042616529309697</v>
      </c>
      <c r="AC316" s="7">
        <v>4.8681250681831596</v>
      </c>
      <c r="AD316" s="7">
        <v>4.8987824665466304</v>
      </c>
      <c r="AE316" s="7">
        <v>0</v>
      </c>
      <c r="AF316" s="7">
        <v>0</v>
      </c>
      <c r="AG316" s="7">
        <v>0</v>
      </c>
      <c r="AH316" s="7">
        <v>0</v>
      </c>
      <c r="AI316" s="7">
        <v>0</v>
      </c>
      <c r="AJ316" s="7">
        <v>0</v>
      </c>
      <c r="AK316" s="7">
        <v>0</v>
      </c>
      <c r="AL316" s="8">
        <f t="shared" si="8"/>
        <v>24791.839265083567</v>
      </c>
      <c r="AM316" s="7">
        <f t="shared" si="9"/>
        <v>24791839.265083566</v>
      </c>
    </row>
    <row r="317" spans="1:39" x14ac:dyDescent="0.2">
      <c r="A317" s="6" t="s">
        <v>94</v>
      </c>
      <c r="B317" s="7">
        <v>0</v>
      </c>
      <c r="C317" s="7">
        <v>0</v>
      </c>
      <c r="D317" s="7">
        <v>0</v>
      </c>
      <c r="E317" s="7">
        <v>0</v>
      </c>
      <c r="F317" s="7">
        <v>0</v>
      </c>
      <c r="G317" s="7">
        <v>0</v>
      </c>
      <c r="H317" s="7">
        <v>0</v>
      </c>
      <c r="I317" s="7">
        <v>0</v>
      </c>
      <c r="J317" s="7">
        <v>0</v>
      </c>
      <c r="K317" s="7">
        <v>0</v>
      </c>
      <c r="L317" s="7">
        <v>0</v>
      </c>
      <c r="M317" s="7">
        <v>0</v>
      </c>
      <c r="N317" s="7">
        <v>0</v>
      </c>
      <c r="O317" s="7">
        <v>0</v>
      </c>
      <c r="P317" s="7">
        <v>0</v>
      </c>
      <c r="Q317" s="7">
        <v>0</v>
      </c>
      <c r="R317" s="7">
        <v>0</v>
      </c>
      <c r="S317" s="7">
        <v>0</v>
      </c>
      <c r="T317" s="7">
        <v>0</v>
      </c>
      <c r="U317" s="7">
        <v>0</v>
      </c>
      <c r="V317" s="7">
        <v>0</v>
      </c>
      <c r="W317" s="7">
        <v>1434.61486658338</v>
      </c>
      <c r="X317" s="7">
        <v>6.09446547106662</v>
      </c>
      <c r="Y317" s="7">
        <v>6.3297887422342898</v>
      </c>
      <c r="Z317" s="7">
        <v>2.9214442844963502</v>
      </c>
      <c r="AA317" s="7">
        <v>3.1077836820548299</v>
      </c>
      <c r="AB317" s="7">
        <v>3.07713082646548</v>
      </c>
      <c r="AC317" s="7">
        <v>3.0590625340915798</v>
      </c>
      <c r="AD317" s="7">
        <v>0</v>
      </c>
      <c r="AE317" s="7">
        <v>0</v>
      </c>
      <c r="AF317" s="7">
        <v>0</v>
      </c>
      <c r="AG317" s="7">
        <v>0</v>
      </c>
      <c r="AH317" s="7">
        <v>0</v>
      </c>
      <c r="AI317" s="7">
        <v>0</v>
      </c>
      <c r="AJ317" s="7">
        <v>0</v>
      </c>
      <c r="AK317" s="7">
        <v>0</v>
      </c>
      <c r="AL317" s="8">
        <f t="shared" si="8"/>
        <v>1459.204542123789</v>
      </c>
      <c r="AM317" s="7">
        <f t="shared" si="9"/>
        <v>1459204.542123789</v>
      </c>
    </row>
    <row r="318" spans="1:39" x14ac:dyDescent="0.2">
      <c r="A318" s="6" t="s">
        <v>95</v>
      </c>
      <c r="B318" s="7">
        <v>0</v>
      </c>
      <c r="C318" s="7">
        <v>0</v>
      </c>
      <c r="D318" s="7">
        <v>0</v>
      </c>
      <c r="E318" s="7">
        <v>0</v>
      </c>
      <c r="F318" s="7">
        <v>0</v>
      </c>
      <c r="G318" s="7">
        <v>0</v>
      </c>
      <c r="H318" s="7">
        <v>0</v>
      </c>
      <c r="I318" s="7">
        <v>0</v>
      </c>
      <c r="J318" s="7">
        <v>0</v>
      </c>
      <c r="K318" s="7">
        <v>0</v>
      </c>
      <c r="L318" s="7">
        <v>0</v>
      </c>
      <c r="M318" s="7">
        <v>0</v>
      </c>
      <c r="N318" s="7">
        <v>0</v>
      </c>
      <c r="O318" s="7">
        <v>0</v>
      </c>
      <c r="P318" s="7">
        <v>0</v>
      </c>
      <c r="Q318" s="7">
        <v>0</v>
      </c>
      <c r="R318" s="7">
        <v>0</v>
      </c>
      <c r="S318" s="7">
        <v>0</v>
      </c>
      <c r="T318" s="7">
        <v>0</v>
      </c>
      <c r="U318" s="7">
        <v>0</v>
      </c>
      <c r="V318" s="7">
        <v>0</v>
      </c>
      <c r="W318" s="7">
        <v>13.8933601143854</v>
      </c>
      <c r="X318" s="7">
        <v>0</v>
      </c>
      <c r="Y318" s="7">
        <v>0</v>
      </c>
      <c r="Z318" s="7">
        <v>0</v>
      </c>
      <c r="AA318" s="7">
        <v>0</v>
      </c>
      <c r="AB318" s="7">
        <v>0</v>
      </c>
      <c r="AC318" s="7">
        <v>0</v>
      </c>
      <c r="AD318" s="7">
        <v>0</v>
      </c>
      <c r="AE318" s="7">
        <v>0</v>
      </c>
      <c r="AF318" s="7">
        <v>0</v>
      </c>
      <c r="AG318" s="7">
        <v>0</v>
      </c>
      <c r="AH318" s="7">
        <v>0</v>
      </c>
      <c r="AI318" s="7">
        <v>0</v>
      </c>
      <c r="AJ318" s="7">
        <v>0</v>
      </c>
      <c r="AK318" s="7">
        <v>0</v>
      </c>
      <c r="AL318" s="8">
        <f t="shared" si="8"/>
        <v>13.8933601143854</v>
      </c>
      <c r="AM318" s="7">
        <f t="shared" si="9"/>
        <v>13893.360114385399</v>
      </c>
    </row>
    <row r="319" spans="1:39" x14ac:dyDescent="0.2">
      <c r="A319" s="6" t="s">
        <v>96</v>
      </c>
      <c r="B319" s="7">
        <v>0</v>
      </c>
      <c r="C319" s="7">
        <v>0</v>
      </c>
      <c r="D319" s="7">
        <v>0</v>
      </c>
      <c r="E319" s="7">
        <v>0</v>
      </c>
      <c r="F319" s="7">
        <v>0</v>
      </c>
      <c r="G319" s="7">
        <v>0</v>
      </c>
      <c r="H319" s="7">
        <v>0</v>
      </c>
      <c r="I319" s="7">
        <v>0</v>
      </c>
      <c r="J319" s="7">
        <v>0</v>
      </c>
      <c r="K319" s="7">
        <v>0</v>
      </c>
      <c r="L319" s="7">
        <v>0</v>
      </c>
      <c r="M319" s="7">
        <v>0</v>
      </c>
      <c r="N319" s="7">
        <v>0</v>
      </c>
      <c r="O319" s="7">
        <v>0</v>
      </c>
      <c r="P319" s="7">
        <v>0</v>
      </c>
      <c r="Q319" s="7">
        <v>0</v>
      </c>
      <c r="R319" s="7">
        <v>0</v>
      </c>
      <c r="S319" s="7">
        <v>0</v>
      </c>
      <c r="T319" s="7">
        <v>0</v>
      </c>
      <c r="U319" s="7">
        <v>0</v>
      </c>
      <c r="V319" s="7">
        <v>0</v>
      </c>
      <c r="W319" s="7">
        <v>12.9254235684436</v>
      </c>
      <c r="X319" s="7">
        <v>0.60944654710666202</v>
      </c>
      <c r="Y319" s="7">
        <v>0.63297887422342902</v>
      </c>
      <c r="Z319" s="7">
        <v>0</v>
      </c>
      <c r="AA319" s="7">
        <v>0</v>
      </c>
      <c r="AB319" s="7">
        <v>0</v>
      </c>
      <c r="AC319" s="7">
        <v>0</v>
      </c>
      <c r="AD319" s="7">
        <v>0</v>
      </c>
      <c r="AE319" s="7">
        <v>0</v>
      </c>
      <c r="AF319" s="7">
        <v>0</v>
      </c>
      <c r="AG319" s="7">
        <v>0</v>
      </c>
      <c r="AH319" s="7">
        <v>0</v>
      </c>
      <c r="AI319" s="7">
        <v>0</v>
      </c>
      <c r="AJ319" s="7">
        <v>0</v>
      </c>
      <c r="AK319" s="7">
        <v>0</v>
      </c>
      <c r="AL319" s="8">
        <f t="shared" si="8"/>
        <v>14.167848989773692</v>
      </c>
      <c r="AM319" s="7">
        <f t="shared" si="9"/>
        <v>14167.848989773691</v>
      </c>
    </row>
    <row r="320" spans="1:39" x14ac:dyDescent="0.2">
      <c r="A320" s="6" t="s">
        <v>97</v>
      </c>
      <c r="B320" s="7">
        <v>0</v>
      </c>
      <c r="C320" s="7">
        <v>0</v>
      </c>
      <c r="D320" s="7">
        <v>0</v>
      </c>
      <c r="E320" s="7">
        <v>0</v>
      </c>
      <c r="F320" s="7">
        <v>0</v>
      </c>
      <c r="G320" s="7">
        <v>0</v>
      </c>
      <c r="H320" s="7">
        <v>0</v>
      </c>
      <c r="I320" s="7">
        <v>0</v>
      </c>
      <c r="J320" s="7">
        <v>0</v>
      </c>
      <c r="K320" s="7">
        <v>0</v>
      </c>
      <c r="L320" s="7">
        <v>0</v>
      </c>
      <c r="M320" s="7">
        <v>0</v>
      </c>
      <c r="N320" s="7">
        <v>0</v>
      </c>
      <c r="O320" s="7">
        <v>0</v>
      </c>
      <c r="P320" s="7">
        <v>0</v>
      </c>
      <c r="Q320" s="7">
        <v>0</v>
      </c>
      <c r="R320" s="7">
        <v>0</v>
      </c>
      <c r="S320" s="7">
        <v>0</v>
      </c>
      <c r="T320" s="7">
        <v>0</v>
      </c>
      <c r="U320" s="7">
        <v>0</v>
      </c>
      <c r="V320" s="7">
        <v>0</v>
      </c>
      <c r="W320" s="7">
        <v>0</v>
      </c>
      <c r="X320" s="7">
        <v>0</v>
      </c>
      <c r="Y320" s="7">
        <v>0</v>
      </c>
      <c r="Z320" s="7">
        <v>0</v>
      </c>
      <c r="AA320" s="7">
        <v>0</v>
      </c>
      <c r="AB320" s="7">
        <v>0</v>
      </c>
      <c r="AC320" s="7">
        <v>0</v>
      </c>
      <c r="AD320" s="7">
        <v>0</v>
      </c>
      <c r="AE320" s="7">
        <v>0</v>
      </c>
      <c r="AF320" s="7">
        <v>0</v>
      </c>
      <c r="AG320" s="7">
        <v>0</v>
      </c>
      <c r="AH320" s="7">
        <v>0</v>
      </c>
      <c r="AI320" s="7">
        <v>3215.6676478077602</v>
      </c>
      <c r="AJ320" s="7">
        <v>0</v>
      </c>
      <c r="AK320" s="7">
        <v>0</v>
      </c>
      <c r="AL320" s="8">
        <f t="shared" si="8"/>
        <v>3215.6676478077602</v>
      </c>
      <c r="AM320" s="7">
        <f t="shared" si="9"/>
        <v>3215667.6478077602</v>
      </c>
    </row>
    <row r="321" spans="1:39" x14ac:dyDescent="0.2">
      <c r="A321" s="6" t="s">
        <v>98</v>
      </c>
      <c r="B321" s="7">
        <v>0</v>
      </c>
      <c r="C321" s="7">
        <v>0</v>
      </c>
      <c r="D321" s="7">
        <v>0</v>
      </c>
      <c r="E321" s="7">
        <v>0</v>
      </c>
      <c r="F321" s="7">
        <v>0</v>
      </c>
      <c r="G321" s="7">
        <v>0</v>
      </c>
      <c r="H321" s="7">
        <v>0</v>
      </c>
      <c r="I321" s="7">
        <v>0</v>
      </c>
      <c r="J321" s="7">
        <v>0</v>
      </c>
      <c r="K321" s="7">
        <v>0</v>
      </c>
      <c r="L321" s="7">
        <v>0</v>
      </c>
      <c r="M321" s="7">
        <v>0</v>
      </c>
      <c r="N321" s="7">
        <v>0</v>
      </c>
      <c r="O321" s="7">
        <v>0</v>
      </c>
      <c r="P321" s="7">
        <v>0</v>
      </c>
      <c r="Q321" s="7">
        <v>0</v>
      </c>
      <c r="R321" s="7">
        <v>0</v>
      </c>
      <c r="S321" s="7">
        <v>0</v>
      </c>
      <c r="T321" s="7">
        <v>0</v>
      </c>
      <c r="U321" s="7">
        <v>0</v>
      </c>
      <c r="V321" s="7">
        <v>0</v>
      </c>
      <c r="W321" s="7">
        <v>953.79152251100095</v>
      </c>
      <c r="X321" s="7">
        <v>73.133585652799397</v>
      </c>
      <c r="Y321" s="7">
        <v>0</v>
      </c>
      <c r="Z321" s="7">
        <v>0</v>
      </c>
      <c r="AA321" s="7">
        <v>0</v>
      </c>
      <c r="AB321" s="7">
        <v>0</v>
      </c>
      <c r="AC321" s="7">
        <v>0</v>
      </c>
      <c r="AD321" s="7">
        <v>0</v>
      </c>
      <c r="AE321" s="7">
        <v>0</v>
      </c>
      <c r="AF321" s="7">
        <v>0</v>
      </c>
      <c r="AG321" s="7">
        <v>0</v>
      </c>
      <c r="AH321" s="7">
        <v>0</v>
      </c>
      <c r="AI321" s="7">
        <v>0</v>
      </c>
      <c r="AJ321" s="7">
        <v>0</v>
      </c>
      <c r="AK321" s="7">
        <v>0</v>
      </c>
      <c r="AL321" s="8">
        <f t="shared" si="8"/>
        <v>1026.9251081638004</v>
      </c>
      <c r="AM321" s="7">
        <f t="shared" si="9"/>
        <v>1026925.1081638003</v>
      </c>
    </row>
    <row r="322" spans="1:39" x14ac:dyDescent="0.2">
      <c r="A322" s="6" t="s">
        <v>99</v>
      </c>
      <c r="B322" s="7">
        <v>0</v>
      </c>
      <c r="C322" s="7">
        <v>0</v>
      </c>
      <c r="D322" s="7">
        <v>0</v>
      </c>
      <c r="E322" s="7">
        <v>0</v>
      </c>
      <c r="F322" s="7">
        <v>0</v>
      </c>
      <c r="G322" s="7">
        <v>0</v>
      </c>
      <c r="H322" s="7">
        <v>0</v>
      </c>
      <c r="I322" s="7">
        <v>0</v>
      </c>
      <c r="J322" s="7">
        <v>0</v>
      </c>
      <c r="K322" s="7">
        <v>0</v>
      </c>
      <c r="L322" s="7">
        <v>0</v>
      </c>
      <c r="M322" s="7">
        <v>0</v>
      </c>
      <c r="N322" s="7">
        <v>0</v>
      </c>
      <c r="O322" s="7">
        <v>0</v>
      </c>
      <c r="P322" s="7">
        <v>0</v>
      </c>
      <c r="Q322" s="7">
        <v>0</v>
      </c>
      <c r="R322" s="7">
        <v>0</v>
      </c>
      <c r="S322" s="7">
        <v>0</v>
      </c>
      <c r="T322" s="7">
        <v>0</v>
      </c>
      <c r="U322" s="7">
        <v>0</v>
      </c>
      <c r="V322" s="7">
        <v>0</v>
      </c>
      <c r="W322" s="7">
        <v>1816.9442836813901</v>
      </c>
      <c r="X322" s="7">
        <v>0</v>
      </c>
      <c r="Y322" s="7">
        <v>0</v>
      </c>
      <c r="Z322" s="7">
        <v>0</v>
      </c>
      <c r="AA322" s="7">
        <v>0</v>
      </c>
      <c r="AB322" s="7">
        <v>0</v>
      </c>
      <c r="AC322" s="7">
        <v>0</v>
      </c>
      <c r="AD322" s="7">
        <v>0</v>
      </c>
      <c r="AE322" s="7">
        <v>0</v>
      </c>
      <c r="AF322" s="7">
        <v>0</v>
      </c>
      <c r="AG322" s="7">
        <v>0</v>
      </c>
      <c r="AH322" s="7">
        <v>0</v>
      </c>
      <c r="AI322" s="7">
        <v>0</v>
      </c>
      <c r="AJ322" s="7">
        <v>0</v>
      </c>
      <c r="AK322" s="7">
        <v>0</v>
      </c>
      <c r="AL322" s="8">
        <f t="shared" si="8"/>
        <v>1816.9442836813901</v>
      </c>
      <c r="AM322" s="7">
        <f t="shared" si="9"/>
        <v>1816944.2836813901</v>
      </c>
    </row>
    <row r="323" spans="1:39" x14ac:dyDescent="0.2">
      <c r="A323" s="6" t="s">
        <v>100</v>
      </c>
      <c r="B323" s="7">
        <v>0</v>
      </c>
      <c r="C323" s="7">
        <v>0</v>
      </c>
      <c r="D323" s="7">
        <v>0</v>
      </c>
      <c r="E323" s="7">
        <v>0</v>
      </c>
      <c r="F323" s="7">
        <v>0</v>
      </c>
      <c r="G323" s="7">
        <v>0</v>
      </c>
      <c r="H323" s="7">
        <v>0</v>
      </c>
      <c r="I323" s="7">
        <v>0</v>
      </c>
      <c r="J323" s="7">
        <v>0</v>
      </c>
      <c r="K323" s="7">
        <v>0</v>
      </c>
      <c r="L323" s="7">
        <v>0</v>
      </c>
      <c r="M323" s="7">
        <v>0</v>
      </c>
      <c r="N323" s="7">
        <v>0</v>
      </c>
      <c r="O323" s="7">
        <v>0</v>
      </c>
      <c r="P323" s="7">
        <v>0</v>
      </c>
      <c r="Q323" s="7">
        <v>0</v>
      </c>
      <c r="R323" s="7">
        <v>0</v>
      </c>
      <c r="S323" s="7">
        <v>0</v>
      </c>
      <c r="T323" s="7">
        <v>0</v>
      </c>
      <c r="U323" s="7">
        <v>0</v>
      </c>
      <c r="V323" s="7">
        <v>0</v>
      </c>
      <c r="W323" s="7">
        <v>2825.1335376543202</v>
      </c>
      <c r="X323" s="7">
        <v>12.188930942133201</v>
      </c>
      <c r="Y323" s="7">
        <v>9.4946831133514404</v>
      </c>
      <c r="Z323" s="7">
        <v>0</v>
      </c>
      <c r="AA323" s="7">
        <v>0</v>
      </c>
      <c r="AB323" s="7">
        <v>0</v>
      </c>
      <c r="AC323" s="7">
        <v>0</v>
      </c>
      <c r="AD323" s="7">
        <v>0</v>
      </c>
      <c r="AE323" s="7">
        <v>0</v>
      </c>
      <c r="AF323" s="7">
        <v>0</v>
      </c>
      <c r="AG323" s="7">
        <v>0</v>
      </c>
      <c r="AH323" s="7">
        <v>0</v>
      </c>
      <c r="AI323" s="7">
        <v>0</v>
      </c>
      <c r="AJ323" s="7">
        <v>0</v>
      </c>
      <c r="AK323" s="7">
        <v>0</v>
      </c>
      <c r="AL323" s="8">
        <f t="shared" si="8"/>
        <v>2846.8171517098049</v>
      </c>
      <c r="AM323" s="7">
        <f t="shared" si="9"/>
        <v>2846817.1517098048</v>
      </c>
    </row>
    <row r="324" spans="1:39" x14ac:dyDescent="0.2">
      <c r="A324" s="6" t="s">
        <v>101</v>
      </c>
      <c r="B324" s="7">
        <v>0</v>
      </c>
      <c r="C324" s="7">
        <v>0</v>
      </c>
      <c r="D324" s="7">
        <v>0</v>
      </c>
      <c r="E324" s="7">
        <v>0</v>
      </c>
      <c r="F324" s="7">
        <v>0</v>
      </c>
      <c r="G324" s="7">
        <v>0</v>
      </c>
      <c r="H324" s="7">
        <v>0</v>
      </c>
      <c r="I324" s="7">
        <v>0</v>
      </c>
      <c r="J324" s="7">
        <v>0</v>
      </c>
      <c r="K324" s="7">
        <v>0</v>
      </c>
      <c r="L324" s="7">
        <v>0</v>
      </c>
      <c r="M324" s="7">
        <v>0</v>
      </c>
      <c r="N324" s="7">
        <v>0</v>
      </c>
      <c r="O324" s="7">
        <v>0</v>
      </c>
      <c r="P324" s="7">
        <v>0</v>
      </c>
      <c r="Q324" s="7">
        <v>0</v>
      </c>
      <c r="R324" s="7">
        <v>0</v>
      </c>
      <c r="S324" s="7">
        <v>0</v>
      </c>
      <c r="T324" s="7">
        <v>0</v>
      </c>
      <c r="U324" s="7">
        <v>0</v>
      </c>
      <c r="V324" s="7">
        <v>0</v>
      </c>
      <c r="W324" s="7">
        <v>0</v>
      </c>
      <c r="X324" s="7">
        <v>0</v>
      </c>
      <c r="Y324" s="7">
        <v>11133.874032658599</v>
      </c>
      <c r="Z324" s="7">
        <v>0</v>
      </c>
      <c r="AA324" s="7">
        <v>0</v>
      </c>
      <c r="AB324" s="7">
        <v>0</v>
      </c>
      <c r="AC324" s="7">
        <v>0</v>
      </c>
      <c r="AD324" s="7">
        <v>0</v>
      </c>
      <c r="AE324" s="7">
        <v>0</v>
      </c>
      <c r="AF324" s="7">
        <v>0</v>
      </c>
      <c r="AG324" s="7">
        <v>0</v>
      </c>
      <c r="AH324" s="7">
        <v>0</v>
      </c>
      <c r="AI324" s="7">
        <v>0</v>
      </c>
      <c r="AJ324" s="7">
        <v>0</v>
      </c>
      <c r="AK324" s="7">
        <v>0</v>
      </c>
      <c r="AL324" s="8">
        <f t="shared" si="8"/>
        <v>11133.874032658599</v>
      </c>
      <c r="AM324" s="7">
        <f t="shared" si="9"/>
        <v>11133874.032658599</v>
      </c>
    </row>
    <row r="325" spans="1:39" x14ac:dyDescent="0.2">
      <c r="A325" s="6" t="s">
        <v>102</v>
      </c>
      <c r="B325" s="7">
        <v>0</v>
      </c>
      <c r="C325" s="7">
        <v>0</v>
      </c>
      <c r="D325" s="7">
        <v>0</v>
      </c>
      <c r="E325" s="7">
        <v>0</v>
      </c>
      <c r="F325" s="7">
        <v>0</v>
      </c>
      <c r="G325" s="7">
        <v>0</v>
      </c>
      <c r="H325" s="7">
        <v>0</v>
      </c>
      <c r="I325" s="7">
        <v>0</v>
      </c>
      <c r="J325" s="7">
        <v>0</v>
      </c>
      <c r="K325" s="7">
        <v>0</v>
      </c>
      <c r="L325" s="7">
        <v>0</v>
      </c>
      <c r="M325" s="7">
        <v>0</v>
      </c>
      <c r="N325" s="7">
        <v>0</v>
      </c>
      <c r="O325" s="7">
        <v>0</v>
      </c>
      <c r="P325" s="7">
        <v>0</v>
      </c>
      <c r="Q325" s="7">
        <v>0</v>
      </c>
      <c r="R325" s="7">
        <v>0</v>
      </c>
      <c r="S325" s="7">
        <v>0</v>
      </c>
      <c r="T325" s="7">
        <v>0</v>
      </c>
      <c r="U325" s="7">
        <v>0</v>
      </c>
      <c r="V325" s="7">
        <v>0</v>
      </c>
      <c r="W325" s="7">
        <v>4593.3726524903796</v>
      </c>
      <c r="X325" s="7">
        <v>197.437436241038</v>
      </c>
      <c r="Y325" s="7">
        <v>168.89366226702799</v>
      </c>
      <c r="Z325" s="7">
        <v>20.571554275970801</v>
      </c>
      <c r="AA325" s="7">
        <v>0</v>
      </c>
      <c r="AB325" s="7">
        <v>0</v>
      </c>
      <c r="AC325" s="7">
        <v>0</v>
      </c>
      <c r="AD325" s="7">
        <v>0</v>
      </c>
      <c r="AE325" s="7">
        <v>0</v>
      </c>
      <c r="AF325" s="7">
        <v>0</v>
      </c>
      <c r="AG325" s="7">
        <v>0</v>
      </c>
      <c r="AH325" s="7">
        <v>0</v>
      </c>
      <c r="AI325" s="7">
        <v>0</v>
      </c>
      <c r="AJ325" s="7">
        <v>0</v>
      </c>
      <c r="AK325" s="7">
        <v>0</v>
      </c>
      <c r="AL325" s="8">
        <f t="shared" si="8"/>
        <v>4980.2753052744165</v>
      </c>
      <c r="AM325" s="7">
        <f t="shared" si="9"/>
        <v>4980275.3052744167</v>
      </c>
    </row>
    <row r="326" spans="1:39" x14ac:dyDescent="0.2">
      <c r="A326" s="6" t="s">
        <v>103</v>
      </c>
      <c r="B326" s="7">
        <v>0</v>
      </c>
      <c r="C326" s="7">
        <v>0</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12261.20883736</v>
      </c>
      <c r="X326" s="7">
        <v>0</v>
      </c>
      <c r="Y326" s="7">
        <v>0</v>
      </c>
      <c r="Z326" s="7">
        <v>0</v>
      </c>
      <c r="AA326" s="7">
        <v>0</v>
      </c>
      <c r="AB326" s="7">
        <v>0</v>
      </c>
      <c r="AC326" s="7">
        <v>0</v>
      </c>
      <c r="AD326" s="7">
        <v>0</v>
      </c>
      <c r="AE326" s="7">
        <v>0</v>
      </c>
      <c r="AF326" s="7">
        <v>0</v>
      </c>
      <c r="AG326" s="7">
        <v>0</v>
      </c>
      <c r="AH326" s="7">
        <v>0</v>
      </c>
      <c r="AI326" s="7">
        <v>0</v>
      </c>
      <c r="AJ326" s="7">
        <v>0</v>
      </c>
      <c r="AK326" s="7">
        <v>0</v>
      </c>
      <c r="AL326" s="8">
        <f t="shared" si="8"/>
        <v>12261.20883736</v>
      </c>
      <c r="AM326" s="7">
        <f t="shared" si="9"/>
        <v>12261208.83736</v>
      </c>
    </row>
    <row r="327" spans="1:39" x14ac:dyDescent="0.2">
      <c r="A327" s="6" t="s">
        <v>104</v>
      </c>
      <c r="B327" s="7">
        <v>0</v>
      </c>
      <c r="C327" s="7">
        <v>0</v>
      </c>
      <c r="D327" s="7">
        <v>0</v>
      </c>
      <c r="E327" s="7">
        <v>0</v>
      </c>
      <c r="F327" s="7">
        <v>0</v>
      </c>
      <c r="G327" s="7">
        <v>0</v>
      </c>
      <c r="H327" s="7">
        <v>0</v>
      </c>
      <c r="I327" s="7">
        <v>0</v>
      </c>
      <c r="J327" s="7">
        <v>0</v>
      </c>
      <c r="K327" s="7">
        <v>0</v>
      </c>
      <c r="L327" s="7">
        <v>0</v>
      </c>
      <c r="M327" s="7">
        <v>0</v>
      </c>
      <c r="N327" s="7">
        <v>0</v>
      </c>
      <c r="O327" s="7">
        <v>0</v>
      </c>
      <c r="P327" s="7">
        <v>0</v>
      </c>
      <c r="Q327" s="7">
        <v>0</v>
      </c>
      <c r="R327" s="7">
        <v>0</v>
      </c>
      <c r="S327" s="7">
        <v>0</v>
      </c>
      <c r="T327" s="7">
        <v>0</v>
      </c>
      <c r="U327" s="7">
        <v>0</v>
      </c>
      <c r="V327" s="7">
        <v>0</v>
      </c>
      <c r="W327" s="7">
        <v>0</v>
      </c>
      <c r="X327" s="7">
        <v>0</v>
      </c>
      <c r="Y327" s="7">
        <v>0</v>
      </c>
      <c r="Z327" s="7">
        <v>0</v>
      </c>
      <c r="AA327" s="7">
        <v>0</v>
      </c>
      <c r="AB327" s="7">
        <v>0</v>
      </c>
      <c r="AC327" s="7">
        <v>0</v>
      </c>
      <c r="AD327" s="7">
        <v>0</v>
      </c>
      <c r="AE327" s="7">
        <v>0</v>
      </c>
      <c r="AF327" s="7">
        <v>0</v>
      </c>
      <c r="AG327" s="7">
        <v>0</v>
      </c>
      <c r="AH327" s="7">
        <v>0</v>
      </c>
      <c r="AI327" s="7">
        <v>4452.3408028817103</v>
      </c>
      <c r="AJ327" s="7">
        <v>0</v>
      </c>
      <c r="AK327" s="7">
        <v>0</v>
      </c>
      <c r="AL327" s="8">
        <f t="shared" ref="AL327:AL380" si="10">SUM(V327:AI327)</f>
        <v>4452.3408028817103</v>
      </c>
      <c r="AM327" s="7">
        <f t="shared" ref="AM327:AM380" si="11">AL327*1000</f>
        <v>4452340.8028817102</v>
      </c>
    </row>
    <row r="328" spans="1:39" x14ac:dyDescent="0.2">
      <c r="A328" s="6" t="s">
        <v>105</v>
      </c>
      <c r="B328" s="7">
        <v>0</v>
      </c>
      <c r="C328" s="7">
        <v>0</v>
      </c>
      <c r="D328" s="7">
        <v>0</v>
      </c>
      <c r="E328" s="7">
        <v>0</v>
      </c>
      <c r="F328" s="7">
        <v>0</v>
      </c>
      <c r="G328" s="7">
        <v>0</v>
      </c>
      <c r="H328" s="7">
        <v>0</v>
      </c>
      <c r="I328" s="7">
        <v>0</v>
      </c>
      <c r="J328" s="7">
        <v>0</v>
      </c>
      <c r="K328" s="7">
        <v>0</v>
      </c>
      <c r="L328" s="7">
        <v>0</v>
      </c>
      <c r="M328" s="7">
        <v>0</v>
      </c>
      <c r="N328" s="7">
        <v>0</v>
      </c>
      <c r="O328" s="7">
        <v>0</v>
      </c>
      <c r="P328" s="7">
        <v>0</v>
      </c>
      <c r="Q328" s="7">
        <v>0</v>
      </c>
      <c r="R328" s="7">
        <v>0</v>
      </c>
      <c r="S328" s="7">
        <v>0</v>
      </c>
      <c r="T328" s="7">
        <v>0</v>
      </c>
      <c r="U328" s="7">
        <v>0</v>
      </c>
      <c r="V328" s="7">
        <v>0</v>
      </c>
      <c r="W328" s="7">
        <v>0</v>
      </c>
      <c r="X328" s="7">
        <v>0</v>
      </c>
      <c r="Y328" s="7">
        <v>0</v>
      </c>
      <c r="Z328" s="7">
        <v>0</v>
      </c>
      <c r="AA328" s="7">
        <v>0</v>
      </c>
      <c r="AB328" s="7">
        <v>0</v>
      </c>
      <c r="AC328" s="7">
        <v>0</v>
      </c>
      <c r="AD328" s="7">
        <v>0</v>
      </c>
      <c r="AE328" s="7">
        <v>0</v>
      </c>
      <c r="AF328" s="7">
        <v>0</v>
      </c>
      <c r="AG328" s="7">
        <v>0</v>
      </c>
      <c r="AH328" s="7">
        <v>0</v>
      </c>
      <c r="AI328" s="7">
        <v>0</v>
      </c>
      <c r="AJ328" s="7">
        <v>0</v>
      </c>
      <c r="AK328" s="7">
        <v>0</v>
      </c>
      <c r="AL328" s="8">
        <f t="shared" si="10"/>
        <v>0</v>
      </c>
      <c r="AM328" s="7">
        <f t="shared" si="11"/>
        <v>0</v>
      </c>
    </row>
    <row r="329" spans="1:39" x14ac:dyDescent="0.2">
      <c r="A329" s="6" t="s">
        <v>106</v>
      </c>
      <c r="B329" s="7">
        <v>0</v>
      </c>
      <c r="C329" s="7">
        <v>0</v>
      </c>
      <c r="D329" s="7">
        <v>0</v>
      </c>
      <c r="E329" s="7">
        <v>0</v>
      </c>
      <c r="F329" s="7">
        <v>0</v>
      </c>
      <c r="G329" s="7">
        <v>0</v>
      </c>
      <c r="H329" s="7">
        <v>0</v>
      </c>
      <c r="I329" s="7">
        <v>0</v>
      </c>
      <c r="J329" s="7">
        <v>0</v>
      </c>
      <c r="K329" s="7">
        <v>0</v>
      </c>
      <c r="L329" s="7">
        <v>0</v>
      </c>
      <c r="M329" s="7">
        <v>0</v>
      </c>
      <c r="N329" s="7">
        <v>0</v>
      </c>
      <c r="O329" s="7">
        <v>0</v>
      </c>
      <c r="P329" s="7">
        <v>0</v>
      </c>
      <c r="Q329" s="7">
        <v>0</v>
      </c>
      <c r="R329" s="7">
        <v>0</v>
      </c>
      <c r="S329" s="7">
        <v>0</v>
      </c>
      <c r="T329" s="7">
        <v>0</v>
      </c>
      <c r="U329" s="7">
        <v>0</v>
      </c>
      <c r="V329" s="7">
        <v>0</v>
      </c>
      <c r="W329" s="7">
        <v>4052.8898211276801</v>
      </c>
      <c r="X329" s="7">
        <v>6.09446547106662</v>
      </c>
      <c r="Y329" s="7">
        <v>6.3297887422342898</v>
      </c>
      <c r="Z329" s="7">
        <v>2.3371554275970801</v>
      </c>
      <c r="AA329" s="7">
        <v>1.24311347282193</v>
      </c>
      <c r="AB329" s="7">
        <v>1.23085233058619</v>
      </c>
      <c r="AC329" s="7">
        <v>0</v>
      </c>
      <c r="AD329" s="7">
        <v>0</v>
      </c>
      <c r="AE329" s="7">
        <v>0</v>
      </c>
      <c r="AF329" s="7">
        <v>0</v>
      </c>
      <c r="AG329" s="7">
        <v>0</v>
      </c>
      <c r="AH329" s="7">
        <v>0</v>
      </c>
      <c r="AI329" s="7">
        <v>0</v>
      </c>
      <c r="AJ329" s="7">
        <v>0</v>
      </c>
      <c r="AK329" s="7">
        <v>0</v>
      </c>
      <c r="AL329" s="8">
        <f t="shared" si="10"/>
        <v>4070.1251965719857</v>
      </c>
      <c r="AM329" s="7">
        <f t="shared" si="11"/>
        <v>4070125.1965719857</v>
      </c>
    </row>
    <row r="330" spans="1:39" x14ac:dyDescent="0.2">
      <c r="A330" s="6" t="s">
        <v>107</v>
      </c>
      <c r="B330" s="7">
        <v>0</v>
      </c>
      <c r="C330" s="7">
        <v>0</v>
      </c>
      <c r="D330" s="7">
        <v>0</v>
      </c>
      <c r="E330" s="7">
        <v>0</v>
      </c>
      <c r="F330" s="7">
        <v>0</v>
      </c>
      <c r="G330" s="7">
        <v>0</v>
      </c>
      <c r="H330" s="7">
        <v>0</v>
      </c>
      <c r="I330" s="7">
        <v>0</v>
      </c>
      <c r="J330" s="7">
        <v>0</v>
      </c>
      <c r="K330" s="7">
        <v>0</v>
      </c>
      <c r="L330" s="7">
        <v>0</v>
      </c>
      <c r="M330" s="7">
        <v>0</v>
      </c>
      <c r="N330" s="7">
        <v>0</v>
      </c>
      <c r="O330" s="7">
        <v>0</v>
      </c>
      <c r="P330" s="7">
        <v>0</v>
      </c>
      <c r="Q330" s="7">
        <v>0</v>
      </c>
      <c r="R330" s="7">
        <v>0</v>
      </c>
      <c r="S330" s="7">
        <v>0</v>
      </c>
      <c r="T330" s="7">
        <v>0</v>
      </c>
      <c r="U330" s="7">
        <v>0</v>
      </c>
      <c r="V330" s="7">
        <v>0</v>
      </c>
      <c r="W330" s="7">
        <v>0</v>
      </c>
      <c r="X330" s="7">
        <v>0</v>
      </c>
      <c r="Y330" s="7">
        <v>0</v>
      </c>
      <c r="Z330" s="7">
        <v>0</v>
      </c>
      <c r="AA330" s="7">
        <v>0</v>
      </c>
      <c r="AB330" s="7">
        <v>0</v>
      </c>
      <c r="AC330" s="7">
        <v>0</v>
      </c>
      <c r="AD330" s="7">
        <v>0</v>
      </c>
      <c r="AE330" s="7">
        <v>0</v>
      </c>
      <c r="AF330" s="7">
        <v>0</v>
      </c>
      <c r="AG330" s="7">
        <v>0</v>
      </c>
      <c r="AH330" s="7">
        <v>0</v>
      </c>
      <c r="AI330" s="7">
        <v>3386.7213694206598</v>
      </c>
      <c r="AJ330" s="7">
        <v>62.012704507805402</v>
      </c>
      <c r="AK330" s="7">
        <v>12.3976964959194</v>
      </c>
      <c r="AL330" s="8">
        <f t="shared" si="10"/>
        <v>3386.7213694206598</v>
      </c>
      <c r="AM330" s="7">
        <f t="shared" si="11"/>
        <v>3386721.3694206597</v>
      </c>
    </row>
    <row r="331" spans="1:39" x14ac:dyDescent="0.2">
      <c r="A331" s="6" t="s">
        <v>108</v>
      </c>
      <c r="B331" s="7">
        <v>0</v>
      </c>
      <c r="C331" s="7">
        <v>0</v>
      </c>
      <c r="D331" s="7">
        <v>0</v>
      </c>
      <c r="E331" s="7">
        <v>0</v>
      </c>
      <c r="F331" s="7">
        <v>0</v>
      </c>
      <c r="G331" s="7">
        <v>0</v>
      </c>
      <c r="H331" s="7">
        <v>0</v>
      </c>
      <c r="I331" s="7">
        <v>0</v>
      </c>
      <c r="J331" s="7">
        <v>0</v>
      </c>
      <c r="K331" s="7">
        <v>0</v>
      </c>
      <c r="L331" s="7">
        <v>0</v>
      </c>
      <c r="M331" s="7">
        <v>0</v>
      </c>
      <c r="N331" s="7">
        <v>0</v>
      </c>
      <c r="O331" s="7">
        <v>0</v>
      </c>
      <c r="P331" s="7">
        <v>0</v>
      </c>
      <c r="Q331" s="7">
        <v>0</v>
      </c>
      <c r="R331" s="7">
        <v>0</v>
      </c>
      <c r="S331" s="7">
        <v>0</v>
      </c>
      <c r="T331" s="7">
        <v>0</v>
      </c>
      <c r="U331" s="7">
        <v>0</v>
      </c>
      <c r="V331" s="7">
        <v>0</v>
      </c>
      <c r="W331" s="7">
        <v>0</v>
      </c>
      <c r="X331" s="7">
        <v>0</v>
      </c>
      <c r="Y331" s="7">
        <v>0</v>
      </c>
      <c r="Z331" s="7">
        <v>2529.1249624530201</v>
      </c>
      <c r="AA331" s="7">
        <v>78.655673641096698</v>
      </c>
      <c r="AB331" s="7">
        <v>0</v>
      </c>
      <c r="AC331" s="7">
        <v>0</v>
      </c>
      <c r="AD331" s="7">
        <v>0</v>
      </c>
      <c r="AE331" s="7">
        <v>0</v>
      </c>
      <c r="AF331" s="7">
        <v>0</v>
      </c>
      <c r="AG331" s="7">
        <v>0</v>
      </c>
      <c r="AH331" s="7">
        <v>0</v>
      </c>
      <c r="AI331" s="7">
        <v>0</v>
      </c>
      <c r="AJ331" s="7">
        <v>0</v>
      </c>
      <c r="AK331" s="7">
        <v>0</v>
      </c>
      <c r="AL331" s="8">
        <f t="shared" si="10"/>
        <v>2607.7806360941167</v>
      </c>
      <c r="AM331" s="7">
        <f t="shared" si="11"/>
        <v>2607780.6360941166</v>
      </c>
    </row>
    <row r="332" spans="1:39" x14ac:dyDescent="0.2">
      <c r="A332" s="6" t="s">
        <v>109</v>
      </c>
      <c r="B332" s="7">
        <v>0</v>
      </c>
      <c r="C332" s="7">
        <v>0</v>
      </c>
      <c r="D332" s="7">
        <v>0</v>
      </c>
      <c r="E332" s="7">
        <v>0</v>
      </c>
      <c r="F332" s="7">
        <v>0</v>
      </c>
      <c r="G332" s="7">
        <v>0</v>
      </c>
      <c r="H332" s="7">
        <v>0</v>
      </c>
      <c r="I332" s="7">
        <v>0</v>
      </c>
      <c r="J332" s="7">
        <v>0</v>
      </c>
      <c r="K332" s="7">
        <v>0</v>
      </c>
      <c r="L332" s="7">
        <v>0</v>
      </c>
      <c r="M332" s="7">
        <v>0</v>
      </c>
      <c r="N332" s="7">
        <v>0</v>
      </c>
      <c r="O332" s="7">
        <v>0</v>
      </c>
      <c r="P332" s="7">
        <v>0</v>
      </c>
      <c r="Q332" s="7">
        <v>0</v>
      </c>
      <c r="R332" s="7">
        <v>0</v>
      </c>
      <c r="S332" s="7">
        <v>0</v>
      </c>
      <c r="T332" s="7">
        <v>0</v>
      </c>
      <c r="U332" s="7">
        <v>0</v>
      </c>
      <c r="V332" s="7">
        <v>0</v>
      </c>
      <c r="W332" s="7">
        <v>0</v>
      </c>
      <c r="X332" s="7">
        <v>0</v>
      </c>
      <c r="Y332" s="7">
        <v>0</v>
      </c>
      <c r="Z332" s="7">
        <v>0</v>
      </c>
      <c r="AA332" s="7">
        <v>0</v>
      </c>
      <c r="AB332" s="7">
        <v>0</v>
      </c>
      <c r="AC332" s="7">
        <v>0</v>
      </c>
      <c r="AD332" s="7">
        <v>0</v>
      </c>
      <c r="AE332" s="7">
        <v>0</v>
      </c>
      <c r="AF332" s="7">
        <v>0</v>
      </c>
      <c r="AG332" s="7">
        <v>0</v>
      </c>
      <c r="AH332" s="7">
        <v>0</v>
      </c>
      <c r="AI332" s="7">
        <v>0</v>
      </c>
      <c r="AJ332" s="7">
        <v>0</v>
      </c>
      <c r="AK332" s="7">
        <v>0</v>
      </c>
      <c r="AL332" s="8">
        <f t="shared" si="10"/>
        <v>0</v>
      </c>
      <c r="AM332" s="7">
        <f t="shared" si="11"/>
        <v>0</v>
      </c>
    </row>
    <row r="333" spans="1:39" x14ac:dyDescent="0.2">
      <c r="A333" s="6" t="s">
        <v>110</v>
      </c>
      <c r="B333" s="7">
        <v>0</v>
      </c>
      <c r="C333" s="7">
        <v>0</v>
      </c>
      <c r="D333" s="7">
        <v>0</v>
      </c>
      <c r="E333" s="7">
        <v>0</v>
      </c>
      <c r="F333" s="7">
        <v>0</v>
      </c>
      <c r="G333" s="7">
        <v>0</v>
      </c>
      <c r="H333" s="7">
        <v>0</v>
      </c>
      <c r="I333" s="7">
        <v>0</v>
      </c>
      <c r="J333" s="7">
        <v>0</v>
      </c>
      <c r="K333" s="7">
        <v>0</v>
      </c>
      <c r="L333" s="7">
        <v>0</v>
      </c>
      <c r="M333" s="7">
        <v>0</v>
      </c>
      <c r="N333" s="7">
        <v>0</v>
      </c>
      <c r="O333" s="7">
        <v>0</v>
      </c>
      <c r="P333" s="7">
        <v>0</v>
      </c>
      <c r="Q333" s="7">
        <v>0</v>
      </c>
      <c r="R333" s="7">
        <v>0</v>
      </c>
      <c r="S333" s="7">
        <v>0</v>
      </c>
      <c r="T333" s="7">
        <v>0</v>
      </c>
      <c r="U333" s="7">
        <v>0</v>
      </c>
      <c r="V333" s="7">
        <v>0</v>
      </c>
      <c r="W333" s="7">
        <v>0</v>
      </c>
      <c r="X333" s="7">
        <v>0</v>
      </c>
      <c r="Y333" s="7">
        <v>180.65526612145399</v>
      </c>
      <c r="Z333" s="7">
        <v>0</v>
      </c>
      <c r="AA333" s="7">
        <v>0</v>
      </c>
      <c r="AB333" s="7">
        <v>0</v>
      </c>
      <c r="AC333" s="7">
        <v>0</v>
      </c>
      <c r="AD333" s="7">
        <v>0</v>
      </c>
      <c r="AE333" s="7">
        <v>0</v>
      </c>
      <c r="AF333" s="7">
        <v>0</v>
      </c>
      <c r="AG333" s="7">
        <v>0</v>
      </c>
      <c r="AH333" s="7">
        <v>0</v>
      </c>
      <c r="AI333" s="7">
        <v>0</v>
      </c>
      <c r="AJ333" s="7">
        <v>0</v>
      </c>
      <c r="AK333" s="7">
        <v>0</v>
      </c>
      <c r="AL333" s="8">
        <f t="shared" si="10"/>
        <v>180.65526612145399</v>
      </c>
      <c r="AM333" s="7">
        <f t="shared" si="11"/>
        <v>180655.26612145398</v>
      </c>
    </row>
    <row r="334" spans="1:39" x14ac:dyDescent="0.2">
      <c r="A334" s="6" t="s">
        <v>111</v>
      </c>
      <c r="B334" s="7">
        <v>0</v>
      </c>
      <c r="C334" s="7">
        <v>0</v>
      </c>
      <c r="D334" s="7">
        <v>0</v>
      </c>
      <c r="E334" s="7">
        <v>0</v>
      </c>
      <c r="F334" s="7">
        <v>0</v>
      </c>
      <c r="G334" s="7">
        <v>0</v>
      </c>
      <c r="H334" s="7">
        <v>0</v>
      </c>
      <c r="I334" s="7">
        <v>0</v>
      </c>
      <c r="J334" s="7">
        <v>0</v>
      </c>
      <c r="K334" s="7">
        <v>0</v>
      </c>
      <c r="L334" s="7">
        <v>0</v>
      </c>
      <c r="M334" s="7">
        <v>0</v>
      </c>
      <c r="N334" s="7">
        <v>0</v>
      </c>
      <c r="O334" s="7">
        <v>0</v>
      </c>
      <c r="P334" s="7">
        <v>0</v>
      </c>
      <c r="Q334" s="7">
        <v>0</v>
      </c>
      <c r="R334" s="7">
        <v>0</v>
      </c>
      <c r="S334" s="7">
        <v>0</v>
      </c>
      <c r="T334" s="7">
        <v>0</v>
      </c>
      <c r="U334" s="7">
        <v>0</v>
      </c>
      <c r="V334" s="7">
        <v>0</v>
      </c>
      <c r="W334" s="7">
        <v>0</v>
      </c>
      <c r="X334" s="7">
        <v>0</v>
      </c>
      <c r="Y334" s="7">
        <v>0</v>
      </c>
      <c r="Z334" s="7">
        <v>0</v>
      </c>
      <c r="AA334" s="7">
        <v>1043.3011612221901</v>
      </c>
      <c r="AB334" s="7">
        <v>153.93780833533199</v>
      </c>
      <c r="AC334" s="7">
        <v>50.972637016453497</v>
      </c>
      <c r="AD334" s="7">
        <v>0</v>
      </c>
      <c r="AE334" s="7">
        <v>0</v>
      </c>
      <c r="AF334" s="7">
        <v>0</v>
      </c>
      <c r="AG334" s="7">
        <v>0</v>
      </c>
      <c r="AH334" s="7">
        <v>0</v>
      </c>
      <c r="AI334" s="7">
        <v>0</v>
      </c>
      <c r="AJ334" s="7">
        <v>0</v>
      </c>
      <c r="AK334" s="7">
        <v>0</v>
      </c>
      <c r="AL334" s="8">
        <f t="shared" si="10"/>
        <v>1248.2116065739756</v>
      </c>
      <c r="AM334" s="7">
        <f t="shared" si="11"/>
        <v>1248211.6065739756</v>
      </c>
    </row>
    <row r="335" spans="1:39" x14ac:dyDescent="0.2">
      <c r="A335" s="6" t="s">
        <v>112</v>
      </c>
      <c r="B335" s="7">
        <v>0</v>
      </c>
      <c r="C335" s="7">
        <v>0</v>
      </c>
      <c r="D335" s="7">
        <v>0</v>
      </c>
      <c r="E335" s="7">
        <v>0</v>
      </c>
      <c r="F335" s="7">
        <v>0</v>
      </c>
      <c r="G335" s="7">
        <v>0</v>
      </c>
      <c r="H335" s="7">
        <v>0</v>
      </c>
      <c r="I335" s="7">
        <v>0</v>
      </c>
      <c r="J335" s="7">
        <v>0</v>
      </c>
      <c r="K335" s="7">
        <v>0</v>
      </c>
      <c r="L335" s="7">
        <v>0</v>
      </c>
      <c r="M335" s="7">
        <v>0</v>
      </c>
      <c r="N335" s="7">
        <v>0</v>
      </c>
      <c r="O335" s="7">
        <v>0</v>
      </c>
      <c r="P335" s="7">
        <v>0</v>
      </c>
      <c r="Q335" s="7">
        <v>0</v>
      </c>
      <c r="R335" s="7">
        <v>0</v>
      </c>
      <c r="S335" s="7">
        <v>0</v>
      </c>
      <c r="T335" s="7">
        <v>0</v>
      </c>
      <c r="U335" s="7">
        <v>0</v>
      </c>
      <c r="V335" s="7">
        <v>0</v>
      </c>
      <c r="W335" s="7">
        <v>0</v>
      </c>
      <c r="X335" s="7">
        <v>0</v>
      </c>
      <c r="Y335" s="7">
        <v>1656.7685520500499</v>
      </c>
      <c r="Z335" s="7">
        <v>0</v>
      </c>
      <c r="AA335" s="7">
        <v>0</v>
      </c>
      <c r="AB335" s="7">
        <v>0</v>
      </c>
      <c r="AC335" s="7">
        <v>0</v>
      </c>
      <c r="AD335" s="7">
        <v>0</v>
      </c>
      <c r="AE335" s="7">
        <v>0</v>
      </c>
      <c r="AF335" s="7">
        <v>0</v>
      </c>
      <c r="AG335" s="7">
        <v>0</v>
      </c>
      <c r="AH335" s="7">
        <v>0</v>
      </c>
      <c r="AI335" s="7">
        <v>0</v>
      </c>
      <c r="AJ335" s="7">
        <v>0</v>
      </c>
      <c r="AK335" s="7">
        <v>0</v>
      </c>
      <c r="AL335" s="8">
        <f t="shared" si="10"/>
        <v>1656.7685520500499</v>
      </c>
      <c r="AM335" s="7">
        <f t="shared" si="11"/>
        <v>1656768.5520500499</v>
      </c>
    </row>
    <row r="336" spans="1:39" x14ac:dyDescent="0.2">
      <c r="A336" s="6" t="s">
        <v>113</v>
      </c>
      <c r="B336" s="7">
        <v>0</v>
      </c>
      <c r="C336" s="7">
        <v>0</v>
      </c>
      <c r="D336" s="7">
        <v>0</v>
      </c>
      <c r="E336" s="7">
        <v>0</v>
      </c>
      <c r="F336" s="7">
        <v>0</v>
      </c>
      <c r="G336" s="7">
        <v>0</v>
      </c>
      <c r="H336" s="7">
        <v>0</v>
      </c>
      <c r="I336" s="7">
        <v>0</v>
      </c>
      <c r="J336" s="7">
        <v>0</v>
      </c>
      <c r="K336" s="7">
        <v>0</v>
      </c>
      <c r="L336" s="7">
        <v>0</v>
      </c>
      <c r="M336" s="7">
        <v>0</v>
      </c>
      <c r="N336" s="7">
        <v>0</v>
      </c>
      <c r="O336" s="7">
        <v>0</v>
      </c>
      <c r="P336" s="7">
        <v>0</v>
      </c>
      <c r="Q336" s="7">
        <v>0</v>
      </c>
      <c r="R336" s="7">
        <v>0</v>
      </c>
      <c r="S336" s="7">
        <v>0</v>
      </c>
      <c r="T336" s="7">
        <v>0</v>
      </c>
      <c r="U336" s="7">
        <v>0</v>
      </c>
      <c r="V336" s="7">
        <v>0</v>
      </c>
      <c r="W336" s="7">
        <v>12.5585498894807</v>
      </c>
      <c r="X336" s="7">
        <v>0</v>
      </c>
      <c r="Y336" s="7">
        <v>0</v>
      </c>
      <c r="Z336" s="7">
        <v>0</v>
      </c>
      <c r="AA336" s="7">
        <v>0</v>
      </c>
      <c r="AB336" s="7">
        <v>0</v>
      </c>
      <c r="AC336" s="7">
        <v>0</v>
      </c>
      <c r="AD336" s="7">
        <v>0</v>
      </c>
      <c r="AE336" s="7">
        <v>0</v>
      </c>
      <c r="AF336" s="7">
        <v>0</v>
      </c>
      <c r="AG336" s="7">
        <v>0</v>
      </c>
      <c r="AH336" s="7">
        <v>0</v>
      </c>
      <c r="AI336" s="7">
        <v>0</v>
      </c>
      <c r="AJ336" s="7">
        <v>0</v>
      </c>
      <c r="AK336" s="7">
        <v>0</v>
      </c>
      <c r="AL336" s="8">
        <f t="shared" si="10"/>
        <v>12.5585498894807</v>
      </c>
      <c r="AM336" s="7">
        <f t="shared" si="11"/>
        <v>12558.549889480701</v>
      </c>
    </row>
    <row r="337" spans="1:39" x14ac:dyDescent="0.2">
      <c r="A337" s="6" t="s">
        <v>114</v>
      </c>
      <c r="B337" s="7">
        <v>0</v>
      </c>
      <c r="C337" s="7">
        <v>0</v>
      </c>
      <c r="D337" s="7">
        <v>0</v>
      </c>
      <c r="E337" s="7">
        <v>0</v>
      </c>
      <c r="F337" s="7">
        <v>0</v>
      </c>
      <c r="G337" s="7">
        <v>0</v>
      </c>
      <c r="H337" s="7">
        <v>0</v>
      </c>
      <c r="I337" s="7">
        <v>0</v>
      </c>
      <c r="J337" s="7">
        <v>0</v>
      </c>
      <c r="K337" s="7">
        <v>0</v>
      </c>
      <c r="L337" s="7">
        <v>0</v>
      </c>
      <c r="M337" s="7">
        <v>0</v>
      </c>
      <c r="N337" s="7">
        <v>0</v>
      </c>
      <c r="O337" s="7">
        <v>0</v>
      </c>
      <c r="P337" s="7">
        <v>0</v>
      </c>
      <c r="Q337" s="7">
        <v>0</v>
      </c>
      <c r="R337" s="7">
        <v>0</v>
      </c>
      <c r="S337" s="7">
        <v>0</v>
      </c>
      <c r="T337" s="7">
        <v>0</v>
      </c>
      <c r="U337" s="7">
        <v>0</v>
      </c>
      <c r="V337" s="7">
        <v>0</v>
      </c>
      <c r="W337" s="7">
        <v>0</v>
      </c>
      <c r="X337" s="7">
        <v>0</v>
      </c>
      <c r="Y337" s="7">
        <v>0</v>
      </c>
      <c r="Z337" s="7">
        <v>0</v>
      </c>
      <c r="AA337" s="7">
        <v>0</v>
      </c>
      <c r="AB337" s="7">
        <v>0</v>
      </c>
      <c r="AC337" s="7">
        <v>0</v>
      </c>
      <c r="AD337" s="7">
        <v>0</v>
      </c>
      <c r="AE337" s="7">
        <v>0</v>
      </c>
      <c r="AF337" s="7">
        <v>0</v>
      </c>
      <c r="AG337" s="7">
        <v>0</v>
      </c>
      <c r="AH337" s="7">
        <v>0</v>
      </c>
      <c r="AI337" s="7">
        <v>2159.2407092202202</v>
      </c>
      <c r="AJ337" s="7">
        <v>0</v>
      </c>
      <c r="AK337" s="7">
        <v>0</v>
      </c>
      <c r="AL337" s="8">
        <f t="shared" si="10"/>
        <v>2159.2407092202202</v>
      </c>
      <c r="AM337" s="7">
        <f t="shared" si="11"/>
        <v>2159240.7092202203</v>
      </c>
    </row>
    <row r="338" spans="1:39" x14ac:dyDescent="0.2">
      <c r="A338" s="6" t="s">
        <v>115</v>
      </c>
      <c r="B338" s="7">
        <v>0</v>
      </c>
      <c r="C338" s="7">
        <v>0</v>
      </c>
      <c r="D338" s="7">
        <v>0</v>
      </c>
      <c r="E338" s="7">
        <v>0</v>
      </c>
      <c r="F338" s="7">
        <v>0</v>
      </c>
      <c r="G338" s="7">
        <v>0</v>
      </c>
      <c r="H338" s="7">
        <v>0</v>
      </c>
      <c r="I338" s="7">
        <v>0</v>
      </c>
      <c r="J338" s="7">
        <v>0</v>
      </c>
      <c r="K338" s="7">
        <v>0</v>
      </c>
      <c r="L338" s="7">
        <v>0</v>
      </c>
      <c r="M338" s="7">
        <v>0</v>
      </c>
      <c r="N338" s="7">
        <v>0</v>
      </c>
      <c r="O338" s="7">
        <v>0</v>
      </c>
      <c r="P338" s="7">
        <v>0</v>
      </c>
      <c r="Q338" s="7">
        <v>0</v>
      </c>
      <c r="R338" s="7">
        <v>0</v>
      </c>
      <c r="S338" s="7">
        <v>0</v>
      </c>
      <c r="T338" s="7">
        <v>0</v>
      </c>
      <c r="U338" s="7">
        <v>0</v>
      </c>
      <c r="V338" s="7">
        <v>0</v>
      </c>
      <c r="W338" s="7">
        <v>0</v>
      </c>
      <c r="X338" s="7">
        <v>0</v>
      </c>
      <c r="Y338" s="7">
        <v>0</v>
      </c>
      <c r="Z338" s="7">
        <v>0</v>
      </c>
      <c r="AA338" s="7">
        <v>0</v>
      </c>
      <c r="AB338" s="7">
        <v>0</v>
      </c>
      <c r="AC338" s="7">
        <v>0</v>
      </c>
      <c r="AD338" s="7">
        <v>0</v>
      </c>
      <c r="AE338" s="7">
        <v>0</v>
      </c>
      <c r="AF338" s="7">
        <v>0</v>
      </c>
      <c r="AG338" s="7">
        <v>0</v>
      </c>
      <c r="AH338" s="7">
        <v>0</v>
      </c>
      <c r="AI338" s="7">
        <v>2289.93305707643</v>
      </c>
      <c r="AJ338" s="7">
        <v>0</v>
      </c>
      <c r="AK338" s="7">
        <v>0</v>
      </c>
      <c r="AL338" s="8">
        <f t="shared" si="10"/>
        <v>2289.93305707643</v>
      </c>
      <c r="AM338" s="7">
        <f t="shared" si="11"/>
        <v>2289933.0570764299</v>
      </c>
    </row>
    <row r="339" spans="1:39" x14ac:dyDescent="0.2">
      <c r="A339" s="6" t="s">
        <v>116</v>
      </c>
      <c r="B339" s="7">
        <v>0</v>
      </c>
      <c r="C339" s="7">
        <v>0</v>
      </c>
      <c r="D339" s="7">
        <v>0</v>
      </c>
      <c r="E339" s="7">
        <v>0</v>
      </c>
      <c r="F339" s="7">
        <v>0</v>
      </c>
      <c r="G339" s="7">
        <v>0</v>
      </c>
      <c r="H339" s="7">
        <v>0</v>
      </c>
      <c r="I339" s="7">
        <v>0</v>
      </c>
      <c r="J339" s="7">
        <v>0</v>
      </c>
      <c r="K339" s="7">
        <v>0</v>
      </c>
      <c r="L339" s="7">
        <v>0</v>
      </c>
      <c r="M339" s="7">
        <v>0</v>
      </c>
      <c r="N339" s="7">
        <v>0</v>
      </c>
      <c r="O339" s="7">
        <v>0</v>
      </c>
      <c r="P339" s="7">
        <v>0</v>
      </c>
      <c r="Q339" s="7">
        <v>0</v>
      </c>
      <c r="R339" s="7">
        <v>0</v>
      </c>
      <c r="S339" s="7">
        <v>0</v>
      </c>
      <c r="T339" s="7">
        <v>0</v>
      </c>
      <c r="U339" s="7">
        <v>0</v>
      </c>
      <c r="V339" s="7">
        <v>0</v>
      </c>
      <c r="W339" s="7">
        <v>0</v>
      </c>
      <c r="X339" s="7">
        <v>0</v>
      </c>
      <c r="Y339" s="7">
        <v>0</v>
      </c>
      <c r="Z339" s="7">
        <v>0</v>
      </c>
      <c r="AA339" s="7">
        <v>0</v>
      </c>
      <c r="AB339" s="7">
        <v>0</v>
      </c>
      <c r="AC339" s="7">
        <v>0</v>
      </c>
      <c r="AD339" s="7">
        <v>0</v>
      </c>
      <c r="AE339" s="7">
        <v>0</v>
      </c>
      <c r="AF339" s="7">
        <v>0</v>
      </c>
      <c r="AG339" s="7">
        <v>0</v>
      </c>
      <c r="AH339" s="7">
        <v>0</v>
      </c>
      <c r="AI339" s="7">
        <v>0</v>
      </c>
      <c r="AJ339" s="7">
        <v>0</v>
      </c>
      <c r="AK339" s="7">
        <v>1428.7517977488901</v>
      </c>
      <c r="AL339" s="8">
        <f t="shared" si="10"/>
        <v>0</v>
      </c>
      <c r="AM339" s="7">
        <f t="shared" si="11"/>
        <v>0</v>
      </c>
    </row>
    <row r="340" spans="1:39" x14ac:dyDescent="0.2">
      <c r="A340" s="6" t="s">
        <v>117</v>
      </c>
      <c r="B340" s="7">
        <v>0</v>
      </c>
      <c r="C340" s="7">
        <v>0</v>
      </c>
      <c r="D340" s="7">
        <v>0</v>
      </c>
      <c r="E340" s="7">
        <v>0</v>
      </c>
      <c r="F340" s="7">
        <v>0</v>
      </c>
      <c r="G340" s="7">
        <v>0</v>
      </c>
      <c r="H340" s="7">
        <v>0</v>
      </c>
      <c r="I340" s="7">
        <v>0</v>
      </c>
      <c r="J340" s="7">
        <v>0</v>
      </c>
      <c r="K340" s="7">
        <v>0</v>
      </c>
      <c r="L340" s="7">
        <v>0</v>
      </c>
      <c r="M340" s="7">
        <v>0</v>
      </c>
      <c r="N340" s="7">
        <v>0</v>
      </c>
      <c r="O340" s="7">
        <v>0</v>
      </c>
      <c r="P340" s="7">
        <v>0</v>
      </c>
      <c r="Q340" s="7">
        <v>0</v>
      </c>
      <c r="R340" s="7">
        <v>0</v>
      </c>
      <c r="S340" s="7">
        <v>0</v>
      </c>
      <c r="T340" s="7">
        <v>0</v>
      </c>
      <c r="U340" s="7">
        <v>0</v>
      </c>
      <c r="V340" s="7">
        <v>0</v>
      </c>
      <c r="W340" s="7">
        <v>0</v>
      </c>
      <c r="X340" s="7">
        <v>0</v>
      </c>
      <c r="Y340" s="7">
        <v>0</v>
      </c>
      <c r="Z340" s="7">
        <v>0</v>
      </c>
      <c r="AA340" s="7">
        <v>0</v>
      </c>
      <c r="AB340" s="7">
        <v>0</v>
      </c>
      <c r="AC340" s="7">
        <v>0</v>
      </c>
      <c r="AD340" s="7">
        <v>0</v>
      </c>
      <c r="AE340" s="7">
        <v>0</v>
      </c>
      <c r="AF340" s="7">
        <v>0</v>
      </c>
      <c r="AG340" s="7">
        <v>0</v>
      </c>
      <c r="AH340" s="7">
        <v>0</v>
      </c>
      <c r="AI340" s="7">
        <v>0</v>
      </c>
      <c r="AJ340" s="7">
        <v>0</v>
      </c>
      <c r="AK340" s="7">
        <v>1788.8531166853199</v>
      </c>
      <c r="AL340" s="8">
        <f t="shared" si="10"/>
        <v>0</v>
      </c>
      <c r="AM340" s="7">
        <f t="shared" si="11"/>
        <v>0</v>
      </c>
    </row>
    <row r="341" spans="1:39" x14ac:dyDescent="0.2">
      <c r="A341" s="6" t="s">
        <v>118</v>
      </c>
      <c r="B341" s="7">
        <v>0</v>
      </c>
      <c r="C341" s="7">
        <v>0</v>
      </c>
      <c r="D341" s="7">
        <v>0</v>
      </c>
      <c r="E341" s="7">
        <v>0</v>
      </c>
      <c r="F341" s="7">
        <v>0</v>
      </c>
      <c r="G341" s="7">
        <v>0</v>
      </c>
      <c r="H341" s="7">
        <v>0</v>
      </c>
      <c r="I341" s="7">
        <v>0</v>
      </c>
      <c r="J341" s="7">
        <v>0</v>
      </c>
      <c r="K341" s="7">
        <v>0</v>
      </c>
      <c r="L341" s="7">
        <v>0</v>
      </c>
      <c r="M341" s="7">
        <v>0</v>
      </c>
      <c r="N341" s="7">
        <v>0</v>
      </c>
      <c r="O341" s="7">
        <v>0</v>
      </c>
      <c r="P341" s="7">
        <v>0</v>
      </c>
      <c r="Q341" s="7">
        <v>0</v>
      </c>
      <c r="R341" s="7">
        <v>0</v>
      </c>
      <c r="S341" s="7">
        <v>0</v>
      </c>
      <c r="T341" s="7">
        <v>0</v>
      </c>
      <c r="U341" s="7">
        <v>0</v>
      </c>
      <c r="V341" s="7">
        <v>0</v>
      </c>
      <c r="W341" s="7">
        <v>0</v>
      </c>
      <c r="X341" s="7">
        <v>0</v>
      </c>
      <c r="Y341" s="7">
        <v>1850.5053965508</v>
      </c>
      <c r="Z341" s="7">
        <v>584.28885689927097</v>
      </c>
      <c r="AA341" s="7">
        <v>0</v>
      </c>
      <c r="AB341" s="7">
        <v>0</v>
      </c>
      <c r="AC341" s="7">
        <v>0</v>
      </c>
      <c r="AD341" s="7">
        <v>0</v>
      </c>
      <c r="AE341" s="7">
        <v>0</v>
      </c>
      <c r="AF341" s="7">
        <v>0</v>
      </c>
      <c r="AG341" s="7">
        <v>0</v>
      </c>
      <c r="AH341" s="7">
        <v>0</v>
      </c>
      <c r="AI341" s="7">
        <v>0</v>
      </c>
      <c r="AJ341" s="7">
        <v>0</v>
      </c>
      <c r="AK341" s="7">
        <v>0</v>
      </c>
      <c r="AL341" s="8">
        <f t="shared" si="10"/>
        <v>2434.7942534500708</v>
      </c>
      <c r="AM341" s="7">
        <f t="shared" si="11"/>
        <v>2434794.253450071</v>
      </c>
    </row>
    <row r="342" spans="1:39" x14ac:dyDescent="0.2">
      <c r="A342" s="6" t="s">
        <v>119</v>
      </c>
      <c r="B342" s="7">
        <v>0</v>
      </c>
      <c r="C342" s="7">
        <v>0</v>
      </c>
      <c r="D342" s="7">
        <v>0</v>
      </c>
      <c r="E342" s="7">
        <v>0</v>
      </c>
      <c r="F342" s="7">
        <v>0</v>
      </c>
      <c r="G342" s="7">
        <v>0</v>
      </c>
      <c r="H342" s="7">
        <v>0</v>
      </c>
      <c r="I342" s="7">
        <v>0</v>
      </c>
      <c r="J342" s="7">
        <v>0</v>
      </c>
      <c r="K342" s="7">
        <v>0</v>
      </c>
      <c r="L342" s="7">
        <v>0</v>
      </c>
      <c r="M342" s="7">
        <v>0</v>
      </c>
      <c r="N342" s="7">
        <v>0</v>
      </c>
      <c r="O342" s="7">
        <v>0</v>
      </c>
      <c r="P342" s="7">
        <v>0</v>
      </c>
      <c r="Q342" s="7">
        <v>0</v>
      </c>
      <c r="R342" s="7">
        <v>0</v>
      </c>
      <c r="S342" s="7">
        <v>0</v>
      </c>
      <c r="T342" s="7">
        <v>0</v>
      </c>
      <c r="U342" s="7">
        <v>0</v>
      </c>
      <c r="V342" s="7">
        <v>0</v>
      </c>
      <c r="W342" s="7">
        <v>0</v>
      </c>
      <c r="X342" s="7">
        <v>0</v>
      </c>
      <c r="Y342" s="7">
        <v>88.617042391280094</v>
      </c>
      <c r="Z342" s="7">
        <v>0</v>
      </c>
      <c r="AA342" s="7">
        <v>0</v>
      </c>
      <c r="AB342" s="7">
        <v>0</v>
      </c>
      <c r="AC342" s="7">
        <v>0</v>
      </c>
      <c r="AD342" s="7">
        <v>0</v>
      </c>
      <c r="AE342" s="7">
        <v>0</v>
      </c>
      <c r="AF342" s="7">
        <v>0</v>
      </c>
      <c r="AG342" s="7">
        <v>0</v>
      </c>
      <c r="AH342" s="7">
        <v>0</v>
      </c>
      <c r="AI342" s="7">
        <v>0</v>
      </c>
      <c r="AJ342" s="7">
        <v>0</v>
      </c>
      <c r="AK342" s="7">
        <v>0</v>
      </c>
      <c r="AL342" s="8">
        <f t="shared" si="10"/>
        <v>88.617042391280094</v>
      </c>
      <c r="AM342" s="7">
        <f t="shared" si="11"/>
        <v>88617.042391280091</v>
      </c>
    </row>
    <row r="343" spans="1:39" x14ac:dyDescent="0.2">
      <c r="A343" s="6" t="s">
        <v>120</v>
      </c>
      <c r="B343" s="7">
        <v>0</v>
      </c>
      <c r="C343" s="7">
        <v>0</v>
      </c>
      <c r="D343" s="7">
        <v>0</v>
      </c>
      <c r="E343" s="7">
        <v>0</v>
      </c>
      <c r="F343" s="7">
        <v>0</v>
      </c>
      <c r="G343" s="7">
        <v>0</v>
      </c>
      <c r="H343" s="7">
        <v>0</v>
      </c>
      <c r="I343" s="7">
        <v>0</v>
      </c>
      <c r="J343" s="7">
        <v>0</v>
      </c>
      <c r="K343" s="7">
        <v>0</v>
      </c>
      <c r="L343" s="7">
        <v>0</v>
      </c>
      <c r="M343" s="7">
        <v>0</v>
      </c>
      <c r="N343" s="7">
        <v>0</v>
      </c>
      <c r="O343" s="7">
        <v>0</v>
      </c>
      <c r="P343" s="7">
        <v>0</v>
      </c>
      <c r="Q343" s="7">
        <v>0</v>
      </c>
      <c r="R343" s="7">
        <v>0</v>
      </c>
      <c r="S343" s="7">
        <v>0</v>
      </c>
      <c r="T343" s="7">
        <v>0</v>
      </c>
      <c r="U343" s="7">
        <v>0</v>
      </c>
      <c r="V343" s="7">
        <v>0</v>
      </c>
      <c r="W343" s="7">
        <v>0</v>
      </c>
      <c r="X343" s="7">
        <v>0</v>
      </c>
      <c r="Y343" s="7">
        <v>0</v>
      </c>
      <c r="Z343" s="7">
        <v>0</v>
      </c>
      <c r="AA343" s="7">
        <v>0</v>
      </c>
      <c r="AB343" s="7">
        <v>0</v>
      </c>
      <c r="AC343" s="7">
        <v>0</v>
      </c>
      <c r="AD343" s="7">
        <v>0</v>
      </c>
      <c r="AE343" s="7">
        <v>0</v>
      </c>
      <c r="AF343" s="7">
        <v>0</v>
      </c>
      <c r="AG343" s="7">
        <v>0</v>
      </c>
      <c r="AH343" s="7">
        <v>0</v>
      </c>
      <c r="AI343" s="7">
        <v>0</v>
      </c>
      <c r="AJ343" s="7">
        <v>0</v>
      </c>
      <c r="AK343" s="7">
        <v>0</v>
      </c>
      <c r="AL343" s="8">
        <f t="shared" si="10"/>
        <v>0</v>
      </c>
      <c r="AM343" s="7">
        <f t="shared" si="11"/>
        <v>0</v>
      </c>
    </row>
    <row r="344" spans="1:39" x14ac:dyDescent="0.2">
      <c r="AL344" s="8">
        <f t="shared" si="10"/>
        <v>0</v>
      </c>
      <c r="AM344" s="7">
        <f t="shared" si="11"/>
        <v>0</v>
      </c>
    </row>
    <row r="345" spans="1:39" x14ac:dyDescent="0.2">
      <c r="A345" s="6" t="s">
        <v>130</v>
      </c>
      <c r="AL345" s="8">
        <f t="shared" si="10"/>
        <v>0</v>
      </c>
      <c r="AM345" s="7">
        <f t="shared" si="11"/>
        <v>0</v>
      </c>
    </row>
    <row r="346" spans="1:39" x14ac:dyDescent="0.2">
      <c r="A346" s="6" t="s">
        <v>89</v>
      </c>
      <c r="B346" s="7">
        <v>0.30429372541666599</v>
      </c>
      <c r="C346" s="7">
        <v>0.30690532041666602</v>
      </c>
      <c r="D346" s="7">
        <v>0.33924837999999902</v>
      </c>
      <c r="E346" s="7">
        <v>0.34538140875000001</v>
      </c>
      <c r="F346" s="7">
        <v>0.34792412874999901</v>
      </c>
      <c r="G346" s="7">
        <v>0.35092718749999902</v>
      </c>
      <c r="H346" s="7">
        <v>0.35313953708333301</v>
      </c>
      <c r="I346" s="7">
        <v>0.35668969291666602</v>
      </c>
      <c r="J346" s="7">
        <v>0.35861236874999902</v>
      </c>
      <c r="K346" s="7">
        <v>0.36091744583333302</v>
      </c>
      <c r="L346" s="7">
        <v>0.363096989166666</v>
      </c>
      <c r="M346" s="7">
        <v>0.36485602041666598</v>
      </c>
      <c r="N346" s="7">
        <v>0.368023883749999</v>
      </c>
      <c r="O346" s="7">
        <v>0.36923170958333301</v>
      </c>
      <c r="P346" s="7">
        <v>0.37084981291666602</v>
      </c>
      <c r="Q346" s="7">
        <v>0.37807389416666598</v>
      </c>
      <c r="R346" s="7">
        <v>0.39017291166666601</v>
      </c>
      <c r="S346" s="7">
        <v>0.40416530291666602</v>
      </c>
      <c r="T346" s="7">
        <v>0.40522573624999902</v>
      </c>
      <c r="U346" s="7">
        <v>0.438726149583333</v>
      </c>
      <c r="V346" s="7">
        <v>0.445770322083333</v>
      </c>
      <c r="W346" s="7">
        <v>0.45524250653978099</v>
      </c>
      <c r="X346" s="7">
        <v>0.45608293902221198</v>
      </c>
      <c r="Y346" s="7">
        <v>0.70730316589509801</v>
      </c>
      <c r="Z346" s="7">
        <v>0</v>
      </c>
      <c r="AA346" s="7">
        <v>0</v>
      </c>
      <c r="AB346" s="7">
        <v>0</v>
      </c>
      <c r="AC346" s="7">
        <v>0</v>
      </c>
      <c r="AD346" s="7">
        <v>0</v>
      </c>
      <c r="AE346" s="7">
        <v>0</v>
      </c>
      <c r="AF346" s="7">
        <v>0</v>
      </c>
      <c r="AG346" s="7">
        <v>0</v>
      </c>
      <c r="AH346" s="7">
        <v>0</v>
      </c>
      <c r="AI346" s="7">
        <v>0</v>
      </c>
      <c r="AJ346" s="7">
        <v>0</v>
      </c>
      <c r="AK346" s="7">
        <v>0</v>
      </c>
      <c r="AL346" s="8">
        <f t="shared" si="10"/>
        <v>2.0643989335404243</v>
      </c>
      <c r="AM346" s="7">
        <f t="shared" si="11"/>
        <v>2064.3989335404244</v>
      </c>
    </row>
    <row r="347" spans="1:39" x14ac:dyDescent="0.2">
      <c r="A347" s="6" t="s">
        <v>90</v>
      </c>
      <c r="B347" s="7">
        <v>0.35929413458333298</v>
      </c>
      <c r="C347" s="7">
        <v>0.43017396499999899</v>
      </c>
      <c r="D347" s="7">
        <v>0.54819015374999902</v>
      </c>
      <c r="E347" s="7">
        <v>0.62522723999999996</v>
      </c>
      <c r="F347" s="7">
        <v>0.68240609291666599</v>
      </c>
      <c r="G347" s="7">
        <v>0.71885647083333304</v>
      </c>
      <c r="H347" s="7">
        <v>0.72583794291666603</v>
      </c>
      <c r="I347" s="7">
        <v>0.84715495999999901</v>
      </c>
      <c r="J347" s="7">
        <v>0.85754871708333302</v>
      </c>
      <c r="K347" s="7">
        <v>0.86142529208333296</v>
      </c>
      <c r="L347" s="7">
        <v>0</v>
      </c>
      <c r="M347" s="7">
        <v>0</v>
      </c>
      <c r="N347" s="7">
        <v>0</v>
      </c>
      <c r="O347" s="7">
        <v>0</v>
      </c>
      <c r="P347" s="7">
        <v>0</v>
      </c>
      <c r="Q347" s="7">
        <v>0</v>
      </c>
      <c r="R347" s="7">
        <v>0</v>
      </c>
      <c r="S347" s="7">
        <v>0</v>
      </c>
      <c r="T347" s="7">
        <v>0</v>
      </c>
      <c r="U347" s="7">
        <v>0</v>
      </c>
      <c r="V347" s="7">
        <v>0</v>
      </c>
      <c r="W347" s="7">
        <v>0</v>
      </c>
      <c r="X347" s="7">
        <v>0</v>
      </c>
      <c r="Y347" s="7">
        <v>0</v>
      </c>
      <c r="Z347" s="7">
        <v>0</v>
      </c>
      <c r="AA347" s="7">
        <v>0</v>
      </c>
      <c r="AB347" s="7">
        <v>0</v>
      </c>
      <c r="AC347" s="7">
        <v>0</v>
      </c>
      <c r="AD347" s="7">
        <v>0</v>
      </c>
      <c r="AE347" s="7">
        <v>0</v>
      </c>
      <c r="AF347" s="7">
        <v>0</v>
      </c>
      <c r="AG347" s="7">
        <v>0</v>
      </c>
      <c r="AH347" s="7">
        <v>0</v>
      </c>
      <c r="AI347" s="7">
        <v>0</v>
      </c>
      <c r="AJ347" s="7">
        <v>0</v>
      </c>
      <c r="AK347" s="7">
        <v>0</v>
      </c>
      <c r="AL347" s="8">
        <f t="shared" si="10"/>
        <v>0</v>
      </c>
      <c r="AM347" s="7">
        <f t="shared" si="11"/>
        <v>0</v>
      </c>
    </row>
    <row r="348" spans="1:39" x14ac:dyDescent="0.2">
      <c r="A348" s="6" t="s">
        <v>91</v>
      </c>
      <c r="B348" s="7">
        <v>0</v>
      </c>
      <c r="C348" s="7">
        <v>0</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0</v>
      </c>
      <c r="U348" s="7">
        <v>0</v>
      </c>
      <c r="V348" s="7">
        <v>0</v>
      </c>
      <c r="W348" s="7">
        <v>0</v>
      </c>
      <c r="X348" s="7">
        <v>0</v>
      </c>
      <c r="Y348" s="7">
        <v>0</v>
      </c>
      <c r="Z348" s="7">
        <v>0</v>
      </c>
      <c r="AA348" s="7">
        <v>0</v>
      </c>
      <c r="AB348" s="7">
        <v>0</v>
      </c>
      <c r="AC348" s="7">
        <v>0</v>
      </c>
      <c r="AD348" s="7">
        <v>0</v>
      </c>
      <c r="AE348" s="7">
        <v>0</v>
      </c>
      <c r="AF348" s="7">
        <v>0</v>
      </c>
      <c r="AG348" s="7">
        <v>0</v>
      </c>
      <c r="AH348" s="7">
        <v>0</v>
      </c>
      <c r="AI348" s="7">
        <v>0</v>
      </c>
      <c r="AJ348" s="7">
        <v>0</v>
      </c>
      <c r="AK348" s="7">
        <v>0</v>
      </c>
      <c r="AL348" s="8">
        <f t="shared" si="10"/>
        <v>0</v>
      </c>
      <c r="AM348" s="7">
        <f t="shared" si="11"/>
        <v>0</v>
      </c>
    </row>
    <row r="349" spans="1:39" x14ac:dyDescent="0.2">
      <c r="A349" s="6" t="s">
        <v>92</v>
      </c>
      <c r="B349" s="7">
        <v>0</v>
      </c>
      <c r="C349" s="7">
        <v>0</v>
      </c>
      <c r="D349" s="7">
        <v>0</v>
      </c>
      <c r="E349" s="7">
        <v>0</v>
      </c>
      <c r="F349" s="7">
        <v>0</v>
      </c>
      <c r="G349" s="7">
        <v>0</v>
      </c>
      <c r="H349" s="7">
        <v>0</v>
      </c>
      <c r="I349" s="7">
        <v>0</v>
      </c>
      <c r="J349" s="7">
        <v>0</v>
      </c>
      <c r="K349" s="7">
        <v>0</v>
      </c>
      <c r="L349" s="7">
        <v>0</v>
      </c>
      <c r="M349" s="7">
        <v>7.6269999999999897E-4</v>
      </c>
      <c r="N349" s="7">
        <v>8.4138304166666601E-3</v>
      </c>
      <c r="O349" s="7">
        <v>2.6515884166666601E-2</v>
      </c>
      <c r="P349" s="7">
        <v>2.75357295833333E-2</v>
      </c>
      <c r="Q349" s="7">
        <v>2.86956087499999E-2</v>
      </c>
      <c r="R349" s="7">
        <v>4.0178907916666597E-2</v>
      </c>
      <c r="S349" s="7">
        <v>4.0295947083333297E-2</v>
      </c>
      <c r="T349" s="7">
        <v>4.0407222499999999E-2</v>
      </c>
      <c r="U349" s="7">
        <v>4.0520467499999997E-2</v>
      </c>
      <c r="V349" s="7">
        <v>4.0632322916666602E-2</v>
      </c>
      <c r="W349" s="7">
        <v>4.0855650747463203E-2</v>
      </c>
      <c r="X349" s="7">
        <v>4.0930832116695202E-2</v>
      </c>
      <c r="Y349" s="7">
        <v>5.0364047610014701E-2</v>
      </c>
      <c r="Z349" s="7">
        <v>6.0098970782244097E-2</v>
      </c>
      <c r="AA349" s="7">
        <v>0.105475068403438</v>
      </c>
      <c r="AB349" s="7">
        <v>0.15318322421616501</v>
      </c>
      <c r="AC349" s="7">
        <v>0.20060558350730401</v>
      </c>
      <c r="AD349" s="7">
        <v>0.247893702998324</v>
      </c>
      <c r="AE349" s="7">
        <v>0.295450891647627</v>
      </c>
      <c r="AF349" s="7">
        <v>0.66399157032997902</v>
      </c>
      <c r="AG349" s="7">
        <v>1.3975681488138401</v>
      </c>
      <c r="AH349" s="7">
        <v>2.1329657854884099</v>
      </c>
      <c r="AI349" s="7">
        <v>2.8689397629868001</v>
      </c>
      <c r="AJ349" s="7">
        <v>0</v>
      </c>
      <c r="AK349" s="7">
        <v>0</v>
      </c>
      <c r="AL349" s="8">
        <f t="shared" si="10"/>
        <v>8.29895556256497</v>
      </c>
      <c r="AM349" s="7">
        <f t="shared" si="11"/>
        <v>8298.95556256497</v>
      </c>
    </row>
    <row r="350" spans="1:39" x14ac:dyDescent="0.2">
      <c r="A350" s="6" t="s">
        <v>93</v>
      </c>
      <c r="B350" s="7">
        <v>1.10564271416666</v>
      </c>
      <c r="C350" s="7">
        <v>1.1228257699999999</v>
      </c>
      <c r="D350" s="7">
        <v>1.1421605049999899</v>
      </c>
      <c r="E350" s="7">
        <v>1.44712500041666</v>
      </c>
      <c r="F350" s="7">
        <v>1.5475998020833299</v>
      </c>
      <c r="G350" s="7">
        <v>2.0702526524999998</v>
      </c>
      <c r="H350" s="7">
        <v>2.2782261524999998</v>
      </c>
      <c r="I350" s="7">
        <v>2.6724764158333301</v>
      </c>
      <c r="J350" s="7">
        <v>2.7208906108333299</v>
      </c>
      <c r="K350" s="7">
        <v>4.6447952829166601</v>
      </c>
      <c r="L350" s="7">
        <v>5.2002110404166597</v>
      </c>
      <c r="M350" s="7">
        <v>6.8422701499999903</v>
      </c>
      <c r="N350" s="7">
        <v>7.78641944041666</v>
      </c>
      <c r="O350" s="7">
        <v>9.8721325124999897</v>
      </c>
      <c r="P350" s="7">
        <v>10.025522248749899</v>
      </c>
      <c r="Q350" s="7">
        <v>16.547538088333301</v>
      </c>
      <c r="R350" s="7">
        <v>22.981420426666599</v>
      </c>
      <c r="S350" s="7">
        <v>23.157940176249902</v>
      </c>
      <c r="T350" s="7">
        <v>23.1847077562499</v>
      </c>
      <c r="U350" s="7">
        <v>26.727285345833302</v>
      </c>
      <c r="V350" s="7">
        <v>29.6292037562499</v>
      </c>
      <c r="W350" s="7">
        <v>29.683969427791901</v>
      </c>
      <c r="X350" s="7">
        <v>0</v>
      </c>
      <c r="Y350" s="7">
        <v>0</v>
      </c>
      <c r="Z350" s="7">
        <v>0</v>
      </c>
      <c r="AA350" s="7">
        <v>0</v>
      </c>
      <c r="AB350" s="7">
        <v>0</v>
      </c>
      <c r="AC350" s="7">
        <v>0</v>
      </c>
      <c r="AD350" s="7">
        <v>0</v>
      </c>
      <c r="AE350" s="7">
        <v>0</v>
      </c>
      <c r="AF350" s="7">
        <v>0</v>
      </c>
      <c r="AG350" s="7">
        <v>0</v>
      </c>
      <c r="AH350" s="7">
        <v>0</v>
      </c>
      <c r="AI350" s="7">
        <v>0</v>
      </c>
      <c r="AJ350" s="7">
        <v>0</v>
      </c>
      <c r="AK350" s="7">
        <v>0</v>
      </c>
      <c r="AL350" s="8">
        <f t="shared" si="10"/>
        <v>59.313173184041801</v>
      </c>
      <c r="AM350" s="7">
        <f t="shared" si="11"/>
        <v>59313.1731840418</v>
      </c>
    </row>
    <row r="351" spans="1:39" x14ac:dyDescent="0.2">
      <c r="A351" s="6" t="s">
        <v>94</v>
      </c>
      <c r="B351" s="7">
        <v>0.20685358041666599</v>
      </c>
      <c r="C351" s="7">
        <v>0.21447937208333301</v>
      </c>
      <c r="D351" s="7">
        <v>0.21923131208333299</v>
      </c>
      <c r="E351" s="7">
        <v>0.22030739333333299</v>
      </c>
      <c r="F351" s="7">
        <v>0.223925795833333</v>
      </c>
      <c r="G351" s="7">
        <v>0.225583713749999</v>
      </c>
      <c r="H351" s="7">
        <v>0.22912220916666601</v>
      </c>
      <c r="I351" s="7">
        <v>0</v>
      </c>
      <c r="J351" s="7">
        <v>0</v>
      </c>
      <c r="K351" s="7">
        <v>0.23381223416666599</v>
      </c>
      <c r="L351" s="7">
        <v>0.23535914249999901</v>
      </c>
      <c r="M351" s="7">
        <v>0.23767672583333299</v>
      </c>
      <c r="N351" s="7">
        <v>0.24805460541666599</v>
      </c>
      <c r="O351" s="7">
        <v>0.254091269583333</v>
      </c>
      <c r="P351" s="7">
        <v>0.259326313333333</v>
      </c>
      <c r="Q351" s="7">
        <v>0.27624673791666599</v>
      </c>
      <c r="R351" s="7">
        <v>0.32135797791666598</v>
      </c>
      <c r="S351" s="7">
        <v>0.55938147124999904</v>
      </c>
      <c r="T351" s="7">
        <v>1.01121650291666</v>
      </c>
      <c r="U351" s="7">
        <v>1.40207119249999</v>
      </c>
      <c r="V351" s="7">
        <v>1.4819394641666599</v>
      </c>
      <c r="W351" s="7">
        <v>1.5473069501121699</v>
      </c>
      <c r="X351" s="7">
        <v>0</v>
      </c>
      <c r="Y351" s="7">
        <v>0</v>
      </c>
      <c r="Z351" s="7">
        <v>0</v>
      </c>
      <c r="AA351" s="7">
        <v>0</v>
      </c>
      <c r="AB351" s="7">
        <v>0</v>
      </c>
      <c r="AC351" s="7">
        <v>0</v>
      </c>
      <c r="AD351" s="7">
        <v>0</v>
      </c>
      <c r="AE351" s="7">
        <v>0</v>
      </c>
      <c r="AF351" s="7">
        <v>0</v>
      </c>
      <c r="AG351" s="7">
        <v>0</v>
      </c>
      <c r="AH351" s="7">
        <v>0</v>
      </c>
      <c r="AI351" s="7">
        <v>0</v>
      </c>
      <c r="AJ351" s="7">
        <v>0</v>
      </c>
      <c r="AK351" s="7">
        <v>0</v>
      </c>
      <c r="AL351" s="8">
        <f t="shared" si="10"/>
        <v>3.0292464142788296</v>
      </c>
      <c r="AM351" s="7">
        <f t="shared" si="11"/>
        <v>3029.2464142788294</v>
      </c>
    </row>
    <row r="352" spans="1:39" x14ac:dyDescent="0.2">
      <c r="A352" s="6" t="s">
        <v>95</v>
      </c>
      <c r="B352" s="7">
        <v>0.23601404708333301</v>
      </c>
      <c r="C352" s="7">
        <v>0.26252253624999999</v>
      </c>
      <c r="D352" s="7">
        <v>0.401640647499999</v>
      </c>
      <c r="E352" s="7">
        <v>0.42926033208333297</v>
      </c>
      <c r="F352" s="7">
        <v>0.53354822291666604</v>
      </c>
      <c r="G352" s="7">
        <v>0.94605617333333303</v>
      </c>
      <c r="H352" s="7">
        <v>0.96584323583333298</v>
      </c>
      <c r="I352" s="7">
        <v>1.13480795375</v>
      </c>
      <c r="J352" s="7">
        <v>1.41565543291666</v>
      </c>
      <c r="K352" s="7">
        <v>1.46092508541666</v>
      </c>
      <c r="L352" s="7">
        <v>1.69635571291666</v>
      </c>
      <c r="M352" s="7">
        <v>1.7151720366666601</v>
      </c>
      <c r="N352" s="7">
        <v>2.27456272749999</v>
      </c>
      <c r="O352" s="7">
        <v>2.28620342416666</v>
      </c>
      <c r="P352" s="7">
        <v>2.6666831462499898</v>
      </c>
      <c r="Q352" s="7">
        <v>2.6219032916666598</v>
      </c>
      <c r="R352" s="7">
        <v>2.6047530662499998</v>
      </c>
      <c r="S352" s="7">
        <v>0</v>
      </c>
      <c r="T352" s="7">
        <v>0</v>
      </c>
      <c r="U352" s="7">
        <v>0</v>
      </c>
      <c r="V352" s="7">
        <v>0</v>
      </c>
      <c r="W352" s="7">
        <v>0</v>
      </c>
      <c r="X352" s="7">
        <v>0</v>
      </c>
      <c r="Y352" s="7">
        <v>0</v>
      </c>
      <c r="Z352" s="7">
        <v>0</v>
      </c>
      <c r="AA352" s="7">
        <v>0</v>
      </c>
      <c r="AB352" s="7">
        <v>0</v>
      </c>
      <c r="AC352" s="7">
        <v>0</v>
      </c>
      <c r="AD352" s="7">
        <v>0</v>
      </c>
      <c r="AE352" s="7">
        <v>0</v>
      </c>
      <c r="AF352" s="7">
        <v>0</v>
      </c>
      <c r="AG352" s="7">
        <v>0</v>
      </c>
      <c r="AH352" s="7">
        <v>0</v>
      </c>
      <c r="AI352" s="7">
        <v>0</v>
      </c>
      <c r="AJ352" s="7">
        <v>0</v>
      </c>
      <c r="AK352" s="7">
        <v>0</v>
      </c>
      <c r="AL352" s="8">
        <f t="shared" si="10"/>
        <v>0</v>
      </c>
      <c r="AM352" s="7">
        <f t="shared" si="11"/>
        <v>0</v>
      </c>
    </row>
    <row r="353" spans="1:39" x14ac:dyDescent="0.2">
      <c r="A353" s="6" t="s">
        <v>96</v>
      </c>
      <c r="B353" s="7">
        <v>0</v>
      </c>
      <c r="C353" s="7">
        <v>0</v>
      </c>
      <c r="D353" s="7">
        <v>0</v>
      </c>
      <c r="E353" s="7">
        <v>0</v>
      </c>
      <c r="F353" s="7">
        <v>0.30357505708333299</v>
      </c>
      <c r="G353" s="7">
        <v>0.38384230833333299</v>
      </c>
      <c r="H353" s="7">
        <v>0.43981965499999898</v>
      </c>
      <c r="I353" s="7">
        <v>0.514844104999999</v>
      </c>
      <c r="J353" s="7">
        <v>1.2031008029166601</v>
      </c>
      <c r="K353" s="7">
        <v>1.2992467866666599</v>
      </c>
      <c r="L353" s="7">
        <v>0</v>
      </c>
      <c r="M353" s="7">
        <v>0</v>
      </c>
      <c r="N353" s="7">
        <v>0</v>
      </c>
      <c r="O353" s="7">
        <v>0</v>
      </c>
      <c r="P353" s="7">
        <v>0</v>
      </c>
      <c r="Q353" s="7">
        <v>1.2159470416666599E-2</v>
      </c>
      <c r="R353" s="7">
        <v>1.2509875E-3</v>
      </c>
      <c r="S353" s="7">
        <v>1.21560145833333E-2</v>
      </c>
      <c r="T353" s="7">
        <v>1.2159470416666599E-2</v>
      </c>
      <c r="U353" s="7">
        <v>1.21629987499999E-2</v>
      </c>
      <c r="V353" s="7">
        <v>1.21664787499999E-2</v>
      </c>
      <c r="W353" s="7">
        <v>1.42377277716263E-2</v>
      </c>
      <c r="X353" s="7">
        <v>0</v>
      </c>
      <c r="Y353" s="7">
        <v>0</v>
      </c>
      <c r="Z353" s="7">
        <v>0</v>
      </c>
      <c r="AA353" s="7">
        <v>0</v>
      </c>
      <c r="AB353" s="7">
        <v>0</v>
      </c>
      <c r="AC353" s="7">
        <v>0</v>
      </c>
      <c r="AD353" s="7">
        <v>0</v>
      </c>
      <c r="AE353" s="7">
        <v>0</v>
      </c>
      <c r="AF353" s="7">
        <v>0</v>
      </c>
      <c r="AG353" s="7">
        <v>0</v>
      </c>
      <c r="AH353" s="7">
        <v>0</v>
      </c>
      <c r="AI353" s="7">
        <v>0</v>
      </c>
      <c r="AJ353" s="7">
        <v>0</v>
      </c>
      <c r="AK353" s="7">
        <v>0</v>
      </c>
      <c r="AL353" s="8">
        <f t="shared" si="10"/>
        <v>2.64042065216262E-2</v>
      </c>
      <c r="AM353" s="7">
        <f t="shared" si="11"/>
        <v>26.4042065216262</v>
      </c>
    </row>
    <row r="354" spans="1:39" x14ac:dyDescent="0.2">
      <c r="A354" s="6" t="s">
        <v>97</v>
      </c>
      <c r="B354" s="7">
        <v>0</v>
      </c>
      <c r="C354" s="7">
        <v>0</v>
      </c>
      <c r="D354" s="7">
        <v>0</v>
      </c>
      <c r="E354" s="7">
        <v>0</v>
      </c>
      <c r="F354" s="7">
        <v>0</v>
      </c>
      <c r="G354" s="7">
        <v>0</v>
      </c>
      <c r="H354" s="7">
        <v>0</v>
      </c>
      <c r="I354" s="7">
        <v>0</v>
      </c>
      <c r="J354" s="7">
        <v>0</v>
      </c>
      <c r="K354" s="7">
        <v>0</v>
      </c>
      <c r="L354" s="7">
        <v>0</v>
      </c>
      <c r="M354" s="7">
        <v>0</v>
      </c>
      <c r="N354" s="7">
        <v>0</v>
      </c>
      <c r="O354" s="7">
        <v>0</v>
      </c>
      <c r="P354" s="7">
        <v>0</v>
      </c>
      <c r="Q354" s="7">
        <v>0</v>
      </c>
      <c r="R354" s="7">
        <v>0</v>
      </c>
      <c r="S354" s="7">
        <v>0</v>
      </c>
      <c r="T354" s="7">
        <v>0</v>
      </c>
      <c r="U354" s="7">
        <v>8.32942470833333E-2</v>
      </c>
      <c r="V354" s="7">
        <v>8.5266561249999998E-2</v>
      </c>
      <c r="W354" s="7">
        <v>8.7213156988582896E-2</v>
      </c>
      <c r="X354" s="7">
        <v>8.8727936604889299E-2</v>
      </c>
      <c r="Y354" s="7">
        <v>9.0364040304824506E-2</v>
      </c>
      <c r="Z354" s="7">
        <v>9.2060024505294394E-2</v>
      </c>
      <c r="AA354" s="7">
        <v>9.3635289119389106E-2</v>
      </c>
      <c r="AB354" s="7">
        <v>9.5303410904368099E-2</v>
      </c>
      <c r="AC354" s="7">
        <v>9.6959674917853997E-2</v>
      </c>
      <c r="AD354" s="7">
        <v>0.54069566322531704</v>
      </c>
      <c r="AE354" s="7">
        <v>0.98744110881298497</v>
      </c>
      <c r="AF354" s="7">
        <v>1.7098589816805401</v>
      </c>
      <c r="AG354" s="7">
        <v>2.42901481653456</v>
      </c>
      <c r="AH354" s="7">
        <v>3.15009622515253</v>
      </c>
      <c r="AI354" s="7">
        <v>3.8715466889068502</v>
      </c>
      <c r="AJ354" s="7">
        <v>0</v>
      </c>
      <c r="AK354" s="7">
        <v>0</v>
      </c>
      <c r="AL354" s="8">
        <f t="shared" si="10"/>
        <v>13.418183578907986</v>
      </c>
      <c r="AM354" s="7">
        <f t="shared" si="11"/>
        <v>13418.183578907985</v>
      </c>
    </row>
    <row r="355" spans="1:39" x14ac:dyDescent="0.2">
      <c r="A355" s="6" t="s">
        <v>98</v>
      </c>
      <c r="B355" s="7">
        <v>0</v>
      </c>
      <c r="C355" s="7">
        <v>0</v>
      </c>
      <c r="D355" s="7">
        <v>0</v>
      </c>
      <c r="E355" s="7">
        <v>0</v>
      </c>
      <c r="F355" s="7">
        <v>0</v>
      </c>
      <c r="G355" s="7">
        <v>0</v>
      </c>
      <c r="H355" s="7">
        <v>0</v>
      </c>
      <c r="I355" s="7">
        <v>0</v>
      </c>
      <c r="J355" s="7">
        <v>0</v>
      </c>
      <c r="K355" s="7">
        <v>3.6749673987499998</v>
      </c>
      <c r="L355" s="7">
        <v>4.8852262595833302</v>
      </c>
      <c r="M355" s="7">
        <v>7.36940078166666</v>
      </c>
      <c r="N355" s="7">
        <v>5.9486904433333301</v>
      </c>
      <c r="O355" s="7">
        <v>7.0824429420833299</v>
      </c>
      <c r="P355" s="7">
        <v>7.7510956641666597</v>
      </c>
      <c r="Q355" s="7">
        <v>0.18009277916666599</v>
      </c>
      <c r="R355" s="7">
        <v>0.18442643041666601</v>
      </c>
      <c r="S355" s="7">
        <v>0.65889936958333295</v>
      </c>
      <c r="T355" s="7">
        <v>0.93238336208333294</v>
      </c>
      <c r="U355" s="7">
        <v>0.98082278708333304</v>
      </c>
      <c r="V355" s="7">
        <v>1.02988457624999</v>
      </c>
      <c r="W355" s="7">
        <v>1.04223679415679</v>
      </c>
      <c r="X355" s="7">
        <v>0</v>
      </c>
      <c r="Y355" s="7">
        <v>0</v>
      </c>
      <c r="Z355" s="7">
        <v>0</v>
      </c>
      <c r="AA355" s="7">
        <v>0</v>
      </c>
      <c r="AB355" s="7">
        <v>0</v>
      </c>
      <c r="AC355" s="7">
        <v>0</v>
      </c>
      <c r="AD355" s="7">
        <v>0</v>
      </c>
      <c r="AE355" s="7">
        <v>0</v>
      </c>
      <c r="AF355" s="7">
        <v>0</v>
      </c>
      <c r="AG355" s="7">
        <v>0</v>
      </c>
      <c r="AH355" s="7">
        <v>0</v>
      </c>
      <c r="AI355" s="7">
        <v>0</v>
      </c>
      <c r="AJ355" s="7">
        <v>0</v>
      </c>
      <c r="AK355" s="7">
        <v>0</v>
      </c>
      <c r="AL355" s="8">
        <f t="shared" si="10"/>
        <v>2.07212137040678</v>
      </c>
      <c r="AM355" s="7">
        <f t="shared" si="11"/>
        <v>2072.12137040678</v>
      </c>
    </row>
    <row r="356" spans="1:39" x14ac:dyDescent="0.2">
      <c r="A356" s="6" t="s">
        <v>99</v>
      </c>
      <c r="B356" s="7">
        <v>0</v>
      </c>
      <c r="C356" s="7">
        <v>0</v>
      </c>
      <c r="D356" s="7">
        <v>0</v>
      </c>
      <c r="E356" s="7">
        <v>0</v>
      </c>
      <c r="F356" s="7">
        <v>0</v>
      </c>
      <c r="G356" s="7">
        <v>0</v>
      </c>
      <c r="H356" s="7">
        <v>0</v>
      </c>
      <c r="I356" s="7">
        <v>0</v>
      </c>
      <c r="J356" s="7">
        <v>0</v>
      </c>
      <c r="K356" s="7">
        <v>9.8404733333333303E-3</v>
      </c>
      <c r="L356" s="7">
        <v>2.0081436666666602E-2</v>
      </c>
      <c r="M356" s="7">
        <v>5.3403306666666601E-2</v>
      </c>
      <c r="N356" s="7">
        <v>0.16272374875000001</v>
      </c>
      <c r="O356" s="7">
        <v>0.164100934583333</v>
      </c>
      <c r="P356" s="7">
        <v>0.186213325833333</v>
      </c>
      <c r="Q356" s="7">
        <v>0.199991660833333</v>
      </c>
      <c r="R356" s="7">
        <v>0.23820144458333301</v>
      </c>
      <c r="S356" s="7">
        <v>0.35366501708333298</v>
      </c>
      <c r="T356" s="7">
        <v>0.37340184916666602</v>
      </c>
      <c r="U356" s="7">
        <v>0.55941244083333297</v>
      </c>
      <c r="V356" s="7">
        <v>1.17349934291666</v>
      </c>
      <c r="W356" s="7">
        <v>1.92108072145648</v>
      </c>
      <c r="X356" s="7">
        <v>0</v>
      </c>
      <c r="Y356" s="7">
        <v>0</v>
      </c>
      <c r="Z356" s="7">
        <v>0</v>
      </c>
      <c r="AA356" s="7">
        <v>0</v>
      </c>
      <c r="AB356" s="7">
        <v>0</v>
      </c>
      <c r="AC356" s="7">
        <v>0</v>
      </c>
      <c r="AD356" s="7">
        <v>0</v>
      </c>
      <c r="AE356" s="7">
        <v>0</v>
      </c>
      <c r="AF356" s="7">
        <v>0</v>
      </c>
      <c r="AG356" s="7">
        <v>0</v>
      </c>
      <c r="AH356" s="7">
        <v>0</v>
      </c>
      <c r="AI356" s="7">
        <v>0</v>
      </c>
      <c r="AJ356" s="7">
        <v>0</v>
      </c>
      <c r="AK356" s="7">
        <v>0</v>
      </c>
      <c r="AL356" s="8">
        <f t="shared" si="10"/>
        <v>3.0945800643731403</v>
      </c>
      <c r="AM356" s="7">
        <f t="shared" si="11"/>
        <v>3094.5800643731404</v>
      </c>
    </row>
    <row r="357" spans="1:39" x14ac:dyDescent="0.2">
      <c r="A357" s="6" t="s">
        <v>100</v>
      </c>
      <c r="B357" s="7">
        <v>0</v>
      </c>
      <c r="C357" s="7">
        <v>0</v>
      </c>
      <c r="D357" s="7">
        <v>0</v>
      </c>
      <c r="E357" s="7">
        <v>0</v>
      </c>
      <c r="F357" s="7">
        <v>0</v>
      </c>
      <c r="G357" s="7">
        <v>0</v>
      </c>
      <c r="H357" s="7">
        <v>0</v>
      </c>
      <c r="I357" s="7">
        <v>0</v>
      </c>
      <c r="J357" s="7">
        <v>0</v>
      </c>
      <c r="K357" s="7">
        <v>0.27828766124999998</v>
      </c>
      <c r="L357" s="7">
        <v>0.28435616499999899</v>
      </c>
      <c r="M357" s="7">
        <v>0.28566030708333301</v>
      </c>
      <c r="N357" s="7">
        <v>0.72055417916666598</v>
      </c>
      <c r="O357" s="7">
        <v>0.89342425458333297</v>
      </c>
      <c r="P357" s="7">
        <v>1.1054398108333301</v>
      </c>
      <c r="Q357" s="7">
        <v>1.2840784212499901</v>
      </c>
      <c r="R357" s="7">
        <v>1.6638235854166601</v>
      </c>
      <c r="S357" s="7">
        <v>2.09059266041666</v>
      </c>
      <c r="T357" s="7">
        <v>2.4220249724999898</v>
      </c>
      <c r="U357" s="7">
        <v>2.8763852516666599</v>
      </c>
      <c r="V357" s="7">
        <v>3.2571678424999901</v>
      </c>
      <c r="W357" s="7">
        <v>3.3871556923139798</v>
      </c>
      <c r="X357" s="7">
        <v>0</v>
      </c>
      <c r="Y357" s="7">
        <v>0</v>
      </c>
      <c r="Z357" s="7">
        <v>0</v>
      </c>
      <c r="AA357" s="7">
        <v>0</v>
      </c>
      <c r="AB357" s="7">
        <v>0</v>
      </c>
      <c r="AC357" s="7">
        <v>0</v>
      </c>
      <c r="AD357" s="7">
        <v>0</v>
      </c>
      <c r="AE357" s="7">
        <v>0</v>
      </c>
      <c r="AF357" s="7">
        <v>0</v>
      </c>
      <c r="AG357" s="7">
        <v>0</v>
      </c>
      <c r="AH357" s="7">
        <v>0</v>
      </c>
      <c r="AI357" s="7">
        <v>0</v>
      </c>
      <c r="AJ357" s="7">
        <v>0</v>
      </c>
      <c r="AK357" s="7">
        <v>0</v>
      </c>
      <c r="AL357" s="8">
        <f t="shared" si="10"/>
        <v>6.64432353481397</v>
      </c>
      <c r="AM357" s="7">
        <f t="shared" si="11"/>
        <v>6644.3235348139697</v>
      </c>
    </row>
    <row r="358" spans="1:39" x14ac:dyDescent="0.2">
      <c r="A358" s="6" t="s">
        <v>101</v>
      </c>
      <c r="B358" s="7">
        <v>0</v>
      </c>
      <c r="C358" s="7">
        <v>0</v>
      </c>
      <c r="D358" s="7">
        <v>0</v>
      </c>
      <c r="E358" s="7">
        <v>5.7712223333333298E-2</v>
      </c>
      <c r="F358" s="7">
        <v>0.10388916499999901</v>
      </c>
      <c r="G358" s="7">
        <v>0.12684410291666601</v>
      </c>
      <c r="H358" s="7">
        <v>0.13100804375</v>
      </c>
      <c r="I358" s="7">
        <v>0</v>
      </c>
      <c r="J358" s="7">
        <v>0</v>
      </c>
      <c r="K358" s="7">
        <v>0.284458305416666</v>
      </c>
      <c r="L358" s="7">
        <v>0.37501133708333301</v>
      </c>
      <c r="M358" s="7">
        <v>0.51763455749999998</v>
      </c>
      <c r="N358" s="7">
        <v>0.749855452916666</v>
      </c>
      <c r="O358" s="7">
        <v>1.1427502924999999</v>
      </c>
      <c r="P358" s="7">
        <v>1.3734062874999999</v>
      </c>
      <c r="Q358" s="7">
        <v>1.61728930333333</v>
      </c>
      <c r="R358" s="7">
        <v>2.0900370083333302</v>
      </c>
      <c r="S358" s="7">
        <v>3.3582221729166601</v>
      </c>
      <c r="T358" s="7">
        <v>4.5950367566666603</v>
      </c>
      <c r="U358" s="7">
        <v>6.1664445316666603</v>
      </c>
      <c r="V358" s="7">
        <v>7.87049065791666</v>
      </c>
      <c r="W358" s="7">
        <v>8.6431553903090403</v>
      </c>
      <c r="X358" s="7">
        <v>10.6593729520769</v>
      </c>
      <c r="Y358" s="7">
        <v>12.524043910520099</v>
      </c>
      <c r="Z358" s="7">
        <v>0</v>
      </c>
      <c r="AA358" s="7">
        <v>0</v>
      </c>
      <c r="AB358" s="7">
        <v>0</v>
      </c>
      <c r="AC358" s="7">
        <v>0</v>
      </c>
      <c r="AD358" s="7">
        <v>0</v>
      </c>
      <c r="AE358" s="7">
        <v>0</v>
      </c>
      <c r="AF358" s="7">
        <v>0</v>
      </c>
      <c r="AG358" s="7">
        <v>0</v>
      </c>
      <c r="AH358" s="7">
        <v>0</v>
      </c>
      <c r="AI358" s="7">
        <v>0</v>
      </c>
      <c r="AJ358" s="7">
        <v>0</v>
      </c>
      <c r="AK358" s="7">
        <v>0</v>
      </c>
      <c r="AL358" s="8">
        <f t="shared" si="10"/>
        <v>39.697062910822702</v>
      </c>
      <c r="AM358" s="7">
        <f t="shared" si="11"/>
        <v>39697.0629108227</v>
      </c>
    </row>
    <row r="359" spans="1:39" x14ac:dyDescent="0.2">
      <c r="A359" s="6" t="s">
        <v>102</v>
      </c>
      <c r="B359" s="7">
        <v>0.25246587999999998</v>
      </c>
      <c r="C359" s="7">
        <v>0.96651033249999996</v>
      </c>
      <c r="D359" s="7">
        <v>0.98706988249999905</v>
      </c>
      <c r="E359" s="7">
        <v>1.0790778804166601</v>
      </c>
      <c r="F359" s="7">
        <v>1.1195610224999999</v>
      </c>
      <c r="G359" s="7">
        <v>1.2887692074999999</v>
      </c>
      <c r="H359" s="7">
        <v>1.40283121</v>
      </c>
      <c r="I359" s="7">
        <v>1.6742382949999901</v>
      </c>
      <c r="J359" s="7">
        <v>1.7322376666666599</v>
      </c>
      <c r="K359" s="7">
        <v>1.7999341549999901</v>
      </c>
      <c r="L359" s="7">
        <v>1.8790778858333299</v>
      </c>
      <c r="M359" s="7">
        <v>1.9768736795833299</v>
      </c>
      <c r="N359" s="7">
        <v>2.9457696124999901</v>
      </c>
      <c r="O359" s="7">
        <v>3.1225244191666599</v>
      </c>
      <c r="P359" s="7">
        <v>3.1748403949999902</v>
      </c>
      <c r="Q359" s="7">
        <v>3.3290929779166598</v>
      </c>
      <c r="R359" s="7">
        <v>3.7369482891666599</v>
      </c>
      <c r="S359" s="7">
        <v>4.1086876649999997</v>
      </c>
      <c r="T359" s="7">
        <v>4.5286416916666603</v>
      </c>
      <c r="U359" s="7">
        <v>4.6693982666666596</v>
      </c>
      <c r="V359" s="7">
        <v>4.76454864416666</v>
      </c>
      <c r="W359" s="7">
        <v>5.1385145753783403</v>
      </c>
      <c r="X359" s="7">
        <v>0</v>
      </c>
      <c r="Y359" s="7">
        <v>0</v>
      </c>
      <c r="Z359" s="7">
        <v>0</v>
      </c>
      <c r="AA359" s="7">
        <v>0</v>
      </c>
      <c r="AB359" s="7">
        <v>0</v>
      </c>
      <c r="AC359" s="7">
        <v>0</v>
      </c>
      <c r="AD359" s="7">
        <v>0</v>
      </c>
      <c r="AE359" s="7">
        <v>0</v>
      </c>
      <c r="AF359" s="7">
        <v>0</v>
      </c>
      <c r="AG359" s="7">
        <v>0</v>
      </c>
      <c r="AH359" s="7">
        <v>0</v>
      </c>
      <c r="AI359" s="7">
        <v>0</v>
      </c>
      <c r="AJ359" s="7">
        <v>0</v>
      </c>
      <c r="AK359" s="7">
        <v>0</v>
      </c>
      <c r="AL359" s="8">
        <f t="shared" si="10"/>
        <v>9.9030632195450004</v>
      </c>
      <c r="AM359" s="7">
        <f t="shared" si="11"/>
        <v>9903.0632195449998</v>
      </c>
    </row>
    <row r="360" spans="1:39" x14ac:dyDescent="0.2">
      <c r="A360" s="6" t="s">
        <v>103</v>
      </c>
      <c r="B360" s="7">
        <v>5.93499976083333</v>
      </c>
      <c r="C360" s="7">
        <v>6.54634921999999</v>
      </c>
      <c r="D360" s="7">
        <v>7.27073531416666</v>
      </c>
      <c r="E360" s="7">
        <v>7.9313578033333298</v>
      </c>
      <c r="F360" s="7">
        <v>7.7912492937499902</v>
      </c>
      <c r="G360" s="7">
        <v>8.36308922541666</v>
      </c>
      <c r="H360" s="7">
        <v>8.7435547737499899</v>
      </c>
      <c r="I360" s="7">
        <v>9.2487342299999895</v>
      </c>
      <c r="J360" s="7">
        <v>9.7174515029166599</v>
      </c>
      <c r="K360" s="7">
        <v>10.258292065833301</v>
      </c>
      <c r="L360" s="7">
        <v>10.747162731666601</v>
      </c>
      <c r="M360" s="7">
        <v>10.980963414166601</v>
      </c>
      <c r="N360" s="7">
        <v>11.239229632499899</v>
      </c>
      <c r="O360" s="7">
        <v>11.628395688333301</v>
      </c>
      <c r="P360" s="7">
        <v>12.0718958299999</v>
      </c>
      <c r="Q360" s="7">
        <v>12.724764214583301</v>
      </c>
      <c r="R360" s="7">
        <v>13.1321456899999</v>
      </c>
      <c r="S360" s="7">
        <v>13.6653565824999</v>
      </c>
      <c r="T360" s="7">
        <v>13.792141102499899</v>
      </c>
      <c r="U360" s="7">
        <v>14.207084859583301</v>
      </c>
      <c r="V360" s="7">
        <v>14.398389703333301</v>
      </c>
      <c r="W360" s="7">
        <v>14.685139850134901</v>
      </c>
      <c r="X360" s="7">
        <v>0</v>
      </c>
      <c r="Y360" s="7">
        <v>0</v>
      </c>
      <c r="Z360" s="7">
        <v>0</v>
      </c>
      <c r="AA360" s="7">
        <v>0</v>
      </c>
      <c r="AB360" s="7">
        <v>0</v>
      </c>
      <c r="AC360" s="7">
        <v>0</v>
      </c>
      <c r="AD360" s="7">
        <v>0</v>
      </c>
      <c r="AE360" s="7">
        <v>0</v>
      </c>
      <c r="AF360" s="7">
        <v>0</v>
      </c>
      <c r="AG360" s="7">
        <v>0</v>
      </c>
      <c r="AH360" s="7">
        <v>0</v>
      </c>
      <c r="AI360" s="7">
        <v>0</v>
      </c>
      <c r="AJ360" s="7">
        <v>0</v>
      </c>
      <c r="AK360" s="7">
        <v>0</v>
      </c>
      <c r="AL360" s="8">
        <f t="shared" si="10"/>
        <v>29.083529553468203</v>
      </c>
      <c r="AM360" s="7">
        <f t="shared" si="11"/>
        <v>29083.529553468205</v>
      </c>
    </row>
    <row r="361" spans="1:39" x14ac:dyDescent="0.2">
      <c r="A361" s="6" t="s">
        <v>104</v>
      </c>
      <c r="B361" s="7">
        <v>0</v>
      </c>
      <c r="C361" s="7">
        <v>0</v>
      </c>
      <c r="D361" s="7">
        <v>0</v>
      </c>
      <c r="E361" s="7">
        <v>0</v>
      </c>
      <c r="F361" s="7">
        <v>0</v>
      </c>
      <c r="G361" s="7">
        <v>0</v>
      </c>
      <c r="H361" s="7">
        <v>0.252771249999999</v>
      </c>
      <c r="I361" s="7">
        <v>0.56513794708333298</v>
      </c>
      <c r="J361" s="7">
        <v>0.69210732999999902</v>
      </c>
      <c r="K361" s="7">
        <v>0.98270500791666604</v>
      </c>
      <c r="L361" s="7">
        <v>1.3151013524999999</v>
      </c>
      <c r="M361" s="7">
        <v>1.6957037324999999</v>
      </c>
      <c r="N361" s="7">
        <v>2.2272471733333301</v>
      </c>
      <c r="O361" s="7">
        <v>2.4496033320833299</v>
      </c>
      <c r="P361" s="7">
        <v>2.8460380566666599</v>
      </c>
      <c r="Q361" s="7">
        <v>2.9978878929166601</v>
      </c>
      <c r="R361" s="7">
        <v>3.0539745816666599</v>
      </c>
      <c r="S361" s="7">
        <v>3.4314904312499999</v>
      </c>
      <c r="T361" s="7">
        <v>3.8782430074999898</v>
      </c>
      <c r="U361" s="7">
        <v>4.1511793349999904</v>
      </c>
      <c r="V361" s="7">
        <v>4.3985546999999903</v>
      </c>
      <c r="W361" s="7">
        <v>4.4762866855299297</v>
      </c>
      <c r="X361" s="7">
        <v>4.5467429244474404</v>
      </c>
      <c r="Y361" s="7">
        <v>4.6219224098653804</v>
      </c>
      <c r="Z361" s="7">
        <v>4.7212430654606399</v>
      </c>
      <c r="AA361" s="7">
        <v>4.7945540651282403</v>
      </c>
      <c r="AB361" s="7">
        <v>4.8727008999904404</v>
      </c>
      <c r="AC361" s="7">
        <v>4.9686657712823701</v>
      </c>
      <c r="AD361" s="7">
        <v>5.0449088794404204</v>
      </c>
      <c r="AE361" s="7">
        <v>5.12232712698097</v>
      </c>
      <c r="AF361" s="7">
        <v>5.2147365766375797</v>
      </c>
      <c r="AG361" s="7">
        <v>5.2738746325625998</v>
      </c>
      <c r="AH361" s="7">
        <v>5.3293757839757001</v>
      </c>
      <c r="AI361" s="7">
        <v>5.3703894737082898</v>
      </c>
      <c r="AJ361" s="7">
        <v>0</v>
      </c>
      <c r="AK361" s="7">
        <v>0</v>
      </c>
      <c r="AL361" s="8">
        <f t="shared" si="10"/>
        <v>68.756282995009983</v>
      </c>
      <c r="AM361" s="7">
        <f t="shared" si="11"/>
        <v>68756.282995009984</v>
      </c>
    </row>
    <row r="362" spans="1:39" x14ac:dyDescent="0.2">
      <c r="A362" s="6" t="s">
        <v>105</v>
      </c>
      <c r="B362" s="7">
        <v>0</v>
      </c>
      <c r="C362" s="7">
        <v>0</v>
      </c>
      <c r="D362" s="7">
        <v>0</v>
      </c>
      <c r="E362" s="7">
        <v>0</v>
      </c>
      <c r="F362" s="7">
        <v>0</v>
      </c>
      <c r="G362" s="7">
        <v>0</v>
      </c>
      <c r="H362" s="7">
        <v>0</v>
      </c>
      <c r="I362" s="7">
        <v>0</v>
      </c>
      <c r="J362" s="7">
        <v>0</v>
      </c>
      <c r="K362" s="7">
        <v>0</v>
      </c>
      <c r="L362" s="7">
        <v>0</v>
      </c>
      <c r="M362" s="7">
        <v>0</v>
      </c>
      <c r="N362" s="7">
        <v>0</v>
      </c>
      <c r="O362" s="7">
        <v>0</v>
      </c>
      <c r="P362" s="7">
        <v>0</v>
      </c>
      <c r="Q362" s="7">
        <v>0</v>
      </c>
      <c r="R362" s="7">
        <v>0</v>
      </c>
      <c r="S362" s="7">
        <v>0</v>
      </c>
      <c r="T362" s="7">
        <v>0</v>
      </c>
      <c r="U362" s="7">
        <v>0</v>
      </c>
      <c r="V362" s="7">
        <v>0</v>
      </c>
      <c r="W362" s="7">
        <v>0</v>
      </c>
      <c r="X362" s="7">
        <v>0</v>
      </c>
      <c r="Y362" s="7">
        <v>0</v>
      </c>
      <c r="Z362" s="7">
        <v>0</v>
      </c>
      <c r="AA362" s="7">
        <v>6.4628966350341798E-3</v>
      </c>
      <c r="AB362" s="7">
        <v>1.34055857622428E-2</v>
      </c>
      <c r="AC362" s="7">
        <v>2.0283544247019301E-2</v>
      </c>
      <c r="AD362" s="7">
        <v>2.7128286516565001E-2</v>
      </c>
      <c r="AE362" s="7">
        <v>1.1068117680248299</v>
      </c>
      <c r="AF362" s="7">
        <v>2.1518243110673501</v>
      </c>
      <c r="AG362" s="7">
        <v>3.1912402223285601</v>
      </c>
      <c r="AH362" s="7">
        <v>4.2335657086804996</v>
      </c>
      <c r="AI362" s="7">
        <v>5.2762479511786697</v>
      </c>
      <c r="AJ362" s="7">
        <v>6.3254299922978596</v>
      </c>
      <c r="AK362" s="7">
        <v>7.4266812011049099</v>
      </c>
      <c r="AL362" s="8">
        <f t="shared" si="10"/>
        <v>16.026970274440771</v>
      </c>
      <c r="AM362" s="7">
        <f t="shared" si="11"/>
        <v>16026.970274440771</v>
      </c>
    </row>
    <row r="363" spans="1:39" x14ac:dyDescent="0.2">
      <c r="A363" s="6" t="s">
        <v>106</v>
      </c>
      <c r="B363" s="7">
        <v>0</v>
      </c>
      <c r="C363" s="7">
        <v>0</v>
      </c>
      <c r="D363" s="7">
        <v>0</v>
      </c>
      <c r="E363" s="7">
        <v>0</v>
      </c>
      <c r="F363" s="7">
        <v>0</v>
      </c>
      <c r="G363" s="7">
        <v>0</v>
      </c>
      <c r="H363" s="7">
        <v>0</v>
      </c>
      <c r="I363" s="7">
        <v>0</v>
      </c>
      <c r="J363" s="7">
        <v>0</v>
      </c>
      <c r="K363" s="7">
        <v>0</v>
      </c>
      <c r="L363" s="7">
        <v>0</v>
      </c>
      <c r="M363" s="7">
        <v>0</v>
      </c>
      <c r="N363" s="7">
        <v>0</v>
      </c>
      <c r="O363" s="7">
        <v>0</v>
      </c>
      <c r="P363" s="7">
        <v>0</v>
      </c>
      <c r="Q363" s="7">
        <v>0.55031556374999901</v>
      </c>
      <c r="R363" s="7">
        <v>7.3344020833333301E-3</v>
      </c>
      <c r="S363" s="7">
        <v>9.4114666666666597E-3</v>
      </c>
      <c r="T363" s="7">
        <v>0.55031556374999901</v>
      </c>
      <c r="U363" s="7">
        <v>1.91998326791666</v>
      </c>
      <c r="V363" s="7">
        <v>3.5663162041666601</v>
      </c>
      <c r="W363" s="7">
        <v>4.6854759132278998</v>
      </c>
      <c r="X363" s="7">
        <v>0</v>
      </c>
      <c r="Y363" s="7">
        <v>0</v>
      </c>
      <c r="Z363" s="7">
        <v>0</v>
      </c>
      <c r="AA363" s="7">
        <v>0</v>
      </c>
      <c r="AB363" s="7">
        <v>0</v>
      </c>
      <c r="AC363" s="7">
        <v>0</v>
      </c>
      <c r="AD363" s="7">
        <v>0</v>
      </c>
      <c r="AE363" s="7">
        <v>0</v>
      </c>
      <c r="AF363" s="7">
        <v>0</v>
      </c>
      <c r="AG363" s="7">
        <v>0</v>
      </c>
      <c r="AH363" s="7">
        <v>0</v>
      </c>
      <c r="AI363" s="7">
        <v>0</v>
      </c>
      <c r="AJ363" s="7">
        <v>0</v>
      </c>
      <c r="AK363" s="7">
        <v>0</v>
      </c>
      <c r="AL363" s="8">
        <f t="shared" si="10"/>
        <v>8.2517921173945599</v>
      </c>
      <c r="AM363" s="7">
        <f t="shared" si="11"/>
        <v>8251.7921173945597</v>
      </c>
    </row>
    <row r="364" spans="1:39" x14ac:dyDescent="0.2">
      <c r="A364" s="6" t="s">
        <v>107</v>
      </c>
      <c r="B364" s="7">
        <v>0</v>
      </c>
      <c r="C364" s="7">
        <v>0</v>
      </c>
      <c r="D364" s="7">
        <v>0</v>
      </c>
      <c r="E364" s="7">
        <v>0</v>
      </c>
      <c r="F364" s="7">
        <v>0</v>
      </c>
      <c r="G364" s="7">
        <v>0</v>
      </c>
      <c r="H364" s="7">
        <v>0</v>
      </c>
      <c r="I364" s="7">
        <v>0</v>
      </c>
      <c r="J364" s="7">
        <v>0</v>
      </c>
      <c r="K364" s="7">
        <v>0</v>
      </c>
      <c r="L364" s="7">
        <v>0</v>
      </c>
      <c r="M364" s="7">
        <v>0</v>
      </c>
      <c r="N364" s="7">
        <v>0</v>
      </c>
      <c r="O364" s="7">
        <v>0</v>
      </c>
      <c r="P364" s="7">
        <v>0</v>
      </c>
      <c r="Q364" s="7">
        <v>0</v>
      </c>
      <c r="R364" s="7">
        <v>0</v>
      </c>
      <c r="S364" s="7">
        <v>0</v>
      </c>
      <c r="T364" s="7">
        <v>0</v>
      </c>
      <c r="U364" s="7">
        <v>0</v>
      </c>
      <c r="V364" s="7">
        <v>0</v>
      </c>
      <c r="W364" s="7">
        <v>0</v>
      </c>
      <c r="X364" s="7">
        <v>0</v>
      </c>
      <c r="Y364" s="7">
        <v>0</v>
      </c>
      <c r="Z364" s="7">
        <v>0</v>
      </c>
      <c r="AA364" s="7">
        <v>0</v>
      </c>
      <c r="AB364" s="7">
        <v>0</v>
      </c>
      <c r="AC364" s="7">
        <v>1.4872798994583099E-2</v>
      </c>
      <c r="AD364" s="7">
        <v>0.38453589307921299</v>
      </c>
      <c r="AE364" s="7">
        <v>1.1281956016472601</v>
      </c>
      <c r="AF364" s="7">
        <v>1.85086304872251</v>
      </c>
      <c r="AG364" s="7">
        <v>2.5702689003085402</v>
      </c>
      <c r="AH364" s="7">
        <v>3.29160076896747</v>
      </c>
      <c r="AI364" s="7">
        <v>4.0133021368577602</v>
      </c>
      <c r="AJ364" s="7">
        <v>0</v>
      </c>
      <c r="AK364" s="7">
        <v>0</v>
      </c>
      <c r="AL364" s="8">
        <f t="shared" si="10"/>
        <v>13.253639148577337</v>
      </c>
      <c r="AM364" s="7">
        <f t="shared" si="11"/>
        <v>13253.639148577337</v>
      </c>
    </row>
    <row r="365" spans="1:39" x14ac:dyDescent="0.2">
      <c r="A365" s="6" t="s">
        <v>108</v>
      </c>
      <c r="B365" s="7">
        <v>0</v>
      </c>
      <c r="C365" s="7">
        <v>0</v>
      </c>
      <c r="D365" s="7">
        <v>0</v>
      </c>
      <c r="E365" s="7">
        <v>0</v>
      </c>
      <c r="F365" s="7">
        <v>0</v>
      </c>
      <c r="G365" s="7">
        <v>0</v>
      </c>
      <c r="H365" s="7">
        <v>0</v>
      </c>
      <c r="I365" s="7">
        <v>0</v>
      </c>
      <c r="J365" s="7">
        <v>0</v>
      </c>
      <c r="K365" s="7">
        <v>0</v>
      </c>
      <c r="L365" s="7">
        <v>0</v>
      </c>
      <c r="M365" s="7">
        <v>0</v>
      </c>
      <c r="N365" s="7">
        <v>0</v>
      </c>
      <c r="O365" s="7">
        <v>1.9448463333333301E-2</v>
      </c>
      <c r="P365" s="7">
        <v>3.9016889999999901E-2</v>
      </c>
      <c r="Q365" s="7">
        <v>0.105558525833333</v>
      </c>
      <c r="R365" s="7">
        <v>0.124078662916666</v>
      </c>
      <c r="S365" s="7">
        <v>0.15002061291666599</v>
      </c>
      <c r="T365" s="7">
        <v>0.181344491666666</v>
      </c>
      <c r="U365" s="7">
        <v>0.21214065499999901</v>
      </c>
      <c r="V365" s="7">
        <v>0.264178750416666</v>
      </c>
      <c r="W365" s="7">
        <v>0.27489002428946202</v>
      </c>
      <c r="X365" s="7">
        <v>0.97661287878870895</v>
      </c>
      <c r="Y365" s="7">
        <v>1.91419959089472</v>
      </c>
      <c r="Z365" s="7">
        <v>2.6891016232085998</v>
      </c>
      <c r="AA365" s="7">
        <v>0</v>
      </c>
      <c r="AB365" s="7">
        <v>0</v>
      </c>
      <c r="AC365" s="7">
        <v>0</v>
      </c>
      <c r="AD365" s="7">
        <v>0</v>
      </c>
      <c r="AE365" s="7">
        <v>0</v>
      </c>
      <c r="AF365" s="7">
        <v>0</v>
      </c>
      <c r="AG365" s="7">
        <v>0</v>
      </c>
      <c r="AH365" s="7">
        <v>0</v>
      </c>
      <c r="AI365" s="7">
        <v>0</v>
      </c>
      <c r="AJ365" s="7">
        <v>0</v>
      </c>
      <c r="AK365" s="7">
        <v>0</v>
      </c>
      <c r="AL365" s="8">
        <f t="shared" si="10"/>
        <v>6.1189828675981568</v>
      </c>
      <c r="AM365" s="7">
        <f t="shared" si="11"/>
        <v>6118.9828675981571</v>
      </c>
    </row>
    <row r="366" spans="1:39" x14ac:dyDescent="0.2">
      <c r="A366" s="6" t="s">
        <v>109</v>
      </c>
      <c r="B366" s="7">
        <v>0</v>
      </c>
      <c r="C366" s="7">
        <v>0</v>
      </c>
      <c r="D366" s="7">
        <v>0</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0</v>
      </c>
      <c r="V366" s="7">
        <v>0</v>
      </c>
      <c r="W366" s="7">
        <v>0</v>
      </c>
      <c r="X366" s="7">
        <v>0</v>
      </c>
      <c r="Y366" s="7">
        <v>0</v>
      </c>
      <c r="Z366" s="7">
        <v>0</v>
      </c>
      <c r="AA366" s="7">
        <v>0</v>
      </c>
      <c r="AB366" s="7">
        <v>0</v>
      </c>
      <c r="AC366" s="7">
        <v>0</v>
      </c>
      <c r="AD366" s="7">
        <v>0</v>
      </c>
      <c r="AE366" s="7">
        <v>0</v>
      </c>
      <c r="AF366" s="7">
        <v>0</v>
      </c>
      <c r="AG366" s="7">
        <v>0</v>
      </c>
      <c r="AH366" s="7">
        <v>0</v>
      </c>
      <c r="AI366" s="7">
        <v>0</v>
      </c>
      <c r="AJ366" s="7">
        <v>0</v>
      </c>
      <c r="AK366" s="7">
        <v>0</v>
      </c>
      <c r="AL366" s="8">
        <f t="shared" si="10"/>
        <v>0</v>
      </c>
      <c r="AM366" s="7">
        <f t="shared" si="11"/>
        <v>0</v>
      </c>
    </row>
    <row r="367" spans="1:39" x14ac:dyDescent="0.2">
      <c r="A367" s="6" t="s">
        <v>110</v>
      </c>
      <c r="B367" s="7">
        <v>0</v>
      </c>
      <c r="C367" s="7">
        <v>0</v>
      </c>
      <c r="D367" s="7">
        <v>0</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0</v>
      </c>
      <c r="V367" s="7">
        <v>0</v>
      </c>
      <c r="W367" s="7">
        <v>3.05244109266362E-2</v>
      </c>
      <c r="X367" s="7">
        <v>8.8236954052918704E-2</v>
      </c>
      <c r="Y367" s="7">
        <v>0.15182250518778501</v>
      </c>
      <c r="Z367" s="7">
        <v>0</v>
      </c>
      <c r="AA367" s="7">
        <v>0</v>
      </c>
      <c r="AB367" s="7">
        <v>0</v>
      </c>
      <c r="AC367" s="7">
        <v>0</v>
      </c>
      <c r="AD367" s="7">
        <v>0</v>
      </c>
      <c r="AE367" s="7">
        <v>0</v>
      </c>
      <c r="AF367" s="7">
        <v>0</v>
      </c>
      <c r="AG367" s="7">
        <v>0</v>
      </c>
      <c r="AH367" s="7">
        <v>0</v>
      </c>
      <c r="AI367" s="7">
        <v>0</v>
      </c>
      <c r="AJ367" s="7">
        <v>0</v>
      </c>
      <c r="AK367" s="7">
        <v>0</v>
      </c>
      <c r="AL367" s="8">
        <f t="shared" si="10"/>
        <v>0.27058387016733992</v>
      </c>
      <c r="AM367" s="7">
        <f t="shared" si="11"/>
        <v>270.58387016733991</v>
      </c>
    </row>
    <row r="368" spans="1:39" x14ac:dyDescent="0.2">
      <c r="A368" s="6" t="s">
        <v>111</v>
      </c>
      <c r="B368" s="7">
        <v>0</v>
      </c>
      <c r="C368" s="7">
        <v>0</v>
      </c>
      <c r="D368" s="7">
        <v>0</v>
      </c>
      <c r="E368" s="7">
        <v>0</v>
      </c>
      <c r="F368" s="7">
        <v>0</v>
      </c>
      <c r="G368" s="7">
        <v>0</v>
      </c>
      <c r="H368" s="7">
        <v>0</v>
      </c>
      <c r="I368" s="7">
        <v>0</v>
      </c>
      <c r="J368" s="7">
        <v>0</v>
      </c>
      <c r="K368" s="7">
        <v>0</v>
      </c>
      <c r="L368" s="7">
        <v>0</v>
      </c>
      <c r="M368" s="7">
        <v>0</v>
      </c>
      <c r="N368" s="7">
        <v>0</v>
      </c>
      <c r="O368" s="7">
        <v>0</v>
      </c>
      <c r="P368" s="7">
        <v>0</v>
      </c>
      <c r="Q368" s="7">
        <v>0</v>
      </c>
      <c r="R368" s="7">
        <v>0</v>
      </c>
      <c r="S368" s="7">
        <v>0</v>
      </c>
      <c r="T368" s="7">
        <v>0</v>
      </c>
      <c r="U368" s="7">
        <v>0</v>
      </c>
      <c r="V368" s="7">
        <v>0</v>
      </c>
      <c r="W368" s="7">
        <v>0.17152426490093201</v>
      </c>
      <c r="X368" s="7">
        <v>0.241854764268882</v>
      </c>
      <c r="Y368" s="7">
        <v>0.31931759082245798</v>
      </c>
      <c r="Z368" s="7">
        <v>0.40028271568068202</v>
      </c>
      <c r="AA368" s="7">
        <v>0.90578073410939897</v>
      </c>
      <c r="AB368" s="7">
        <v>0</v>
      </c>
      <c r="AC368" s="7">
        <v>0</v>
      </c>
      <c r="AD368" s="7">
        <v>0</v>
      </c>
      <c r="AE368" s="7">
        <v>0</v>
      </c>
      <c r="AF368" s="7">
        <v>0</v>
      </c>
      <c r="AG368" s="7">
        <v>0</v>
      </c>
      <c r="AH368" s="7">
        <v>0</v>
      </c>
      <c r="AI368" s="7">
        <v>0</v>
      </c>
      <c r="AJ368" s="7">
        <v>0</v>
      </c>
      <c r="AK368" s="7">
        <v>0</v>
      </c>
      <c r="AL368" s="8">
        <f t="shared" si="10"/>
        <v>2.0387600697823531</v>
      </c>
      <c r="AM368" s="7">
        <f t="shared" si="11"/>
        <v>2038.7600697823532</v>
      </c>
    </row>
    <row r="369" spans="1:39" x14ac:dyDescent="0.2">
      <c r="A369" s="6" t="s">
        <v>112</v>
      </c>
      <c r="B369" s="7">
        <v>0</v>
      </c>
      <c r="C369" s="7">
        <v>0</v>
      </c>
      <c r="D369" s="7">
        <v>0</v>
      </c>
      <c r="E369" s="7">
        <v>0</v>
      </c>
      <c r="F369" s="7">
        <v>0</v>
      </c>
      <c r="G369" s="7">
        <v>0</v>
      </c>
      <c r="H369" s="7">
        <v>0</v>
      </c>
      <c r="I369" s="7">
        <v>0</v>
      </c>
      <c r="J369" s="7">
        <v>0</v>
      </c>
      <c r="K369" s="7">
        <v>0</v>
      </c>
      <c r="L369" s="7">
        <v>0</v>
      </c>
      <c r="M369" s="7">
        <v>0</v>
      </c>
      <c r="N369" s="7">
        <v>0</v>
      </c>
      <c r="O369" s="7">
        <v>0</v>
      </c>
      <c r="P369" s="7">
        <v>0</v>
      </c>
      <c r="Q369" s="7">
        <v>0.154075417083333</v>
      </c>
      <c r="R369" s="7">
        <v>0.210375231666666</v>
      </c>
      <c r="S369" s="7">
        <v>0.48468299333333298</v>
      </c>
      <c r="T369" s="7">
        <v>0.56019623833333299</v>
      </c>
      <c r="U369" s="7">
        <v>0.68779621416666603</v>
      </c>
      <c r="V369" s="7">
        <v>0.93180522291666601</v>
      </c>
      <c r="W369" s="7">
        <v>1.1496113744793</v>
      </c>
      <c r="X369" s="7">
        <v>1.4950246331807899</v>
      </c>
      <c r="Y369" s="7">
        <v>1.8221621597367901</v>
      </c>
      <c r="Z369" s="7">
        <v>0</v>
      </c>
      <c r="AA369" s="7">
        <v>0</v>
      </c>
      <c r="AB369" s="7">
        <v>0</v>
      </c>
      <c r="AC369" s="7">
        <v>0</v>
      </c>
      <c r="AD369" s="7">
        <v>0</v>
      </c>
      <c r="AE369" s="7">
        <v>0</v>
      </c>
      <c r="AF369" s="7">
        <v>0</v>
      </c>
      <c r="AG369" s="7">
        <v>0</v>
      </c>
      <c r="AH369" s="7">
        <v>0</v>
      </c>
      <c r="AI369" s="7">
        <v>0</v>
      </c>
      <c r="AJ369" s="7">
        <v>0</v>
      </c>
      <c r="AK369" s="7">
        <v>0</v>
      </c>
      <c r="AL369" s="8">
        <f t="shared" si="10"/>
        <v>5.3986033903135464</v>
      </c>
      <c r="AM369" s="7">
        <f t="shared" si="11"/>
        <v>5398.6033903135467</v>
      </c>
    </row>
    <row r="370" spans="1:39" x14ac:dyDescent="0.2">
      <c r="A370" s="6" t="s">
        <v>113</v>
      </c>
      <c r="B370" s="7">
        <v>0</v>
      </c>
      <c r="C370" s="7">
        <v>0</v>
      </c>
      <c r="D370" s="7">
        <v>0</v>
      </c>
      <c r="E370" s="7">
        <v>0</v>
      </c>
      <c r="F370" s="7">
        <v>0</v>
      </c>
      <c r="G370" s="7">
        <v>0</v>
      </c>
      <c r="H370" s="7">
        <v>0</v>
      </c>
      <c r="I370" s="7">
        <v>0</v>
      </c>
      <c r="J370" s="7">
        <v>0</v>
      </c>
      <c r="K370" s="7">
        <v>0</v>
      </c>
      <c r="L370" s="7">
        <v>0</v>
      </c>
      <c r="M370" s="7">
        <v>0</v>
      </c>
      <c r="N370" s="7">
        <v>0</v>
      </c>
      <c r="O370" s="7">
        <v>0</v>
      </c>
      <c r="P370" s="7">
        <v>0</v>
      </c>
      <c r="Q370" s="7">
        <v>0</v>
      </c>
      <c r="R370" s="7">
        <v>0</v>
      </c>
      <c r="S370" s="7">
        <v>0</v>
      </c>
      <c r="T370" s="7">
        <v>0</v>
      </c>
      <c r="U370" s="7">
        <v>0</v>
      </c>
      <c r="V370" s="7">
        <v>0</v>
      </c>
      <c r="W370" s="7">
        <v>1.08439459170459E-2</v>
      </c>
      <c r="X370" s="7">
        <v>0</v>
      </c>
      <c r="Y370" s="7">
        <v>0</v>
      </c>
      <c r="Z370" s="7">
        <v>0</v>
      </c>
      <c r="AA370" s="7">
        <v>0</v>
      </c>
      <c r="AB370" s="7">
        <v>0</v>
      </c>
      <c r="AC370" s="7">
        <v>0</v>
      </c>
      <c r="AD370" s="7">
        <v>0</v>
      </c>
      <c r="AE370" s="7">
        <v>0</v>
      </c>
      <c r="AF370" s="7">
        <v>0</v>
      </c>
      <c r="AG370" s="7">
        <v>0</v>
      </c>
      <c r="AH370" s="7">
        <v>0</v>
      </c>
      <c r="AI370" s="7">
        <v>0</v>
      </c>
      <c r="AJ370" s="7">
        <v>0</v>
      </c>
      <c r="AK370" s="7">
        <v>0</v>
      </c>
      <c r="AL370" s="8">
        <f t="shared" si="10"/>
        <v>1.08439459170459E-2</v>
      </c>
      <c r="AM370" s="7">
        <f t="shared" si="11"/>
        <v>10.8439459170459</v>
      </c>
    </row>
    <row r="371" spans="1:39" x14ac:dyDescent="0.2">
      <c r="A371" s="6" t="s">
        <v>114</v>
      </c>
      <c r="B371" s="7">
        <v>0</v>
      </c>
      <c r="C371" s="7">
        <v>0</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0</v>
      </c>
      <c r="U371" s="7">
        <v>0</v>
      </c>
      <c r="V371" s="7">
        <v>0</v>
      </c>
      <c r="W371" s="7">
        <v>0.208913570833891</v>
      </c>
      <c r="X371" s="7">
        <v>0.39595533012060702</v>
      </c>
      <c r="Y371" s="7">
        <v>0.59712206315557304</v>
      </c>
      <c r="Z371" s="7">
        <v>0.87066745859281802</v>
      </c>
      <c r="AA371" s="7">
        <v>1.06703030161527</v>
      </c>
      <c r="AB371" s="7">
        <v>1.2778588575733401</v>
      </c>
      <c r="AC371" s="7">
        <v>1.54209965606912</v>
      </c>
      <c r="AD371" s="7">
        <v>1.74713322417709</v>
      </c>
      <c r="AE371" s="7">
        <v>1.9556501950801799</v>
      </c>
      <c r="AF371" s="7">
        <v>2.20909868248087</v>
      </c>
      <c r="AG371" s="7">
        <v>2.3626908242059601</v>
      </c>
      <c r="AH371" s="7">
        <v>2.5053300131519798</v>
      </c>
      <c r="AI371" s="7">
        <v>2.60446450291797</v>
      </c>
      <c r="AJ371" s="7">
        <v>0</v>
      </c>
      <c r="AK371" s="7">
        <v>0</v>
      </c>
      <c r="AL371" s="8">
        <f t="shared" si="10"/>
        <v>19.34401467997467</v>
      </c>
      <c r="AM371" s="7">
        <f t="shared" si="11"/>
        <v>19344.014679974669</v>
      </c>
    </row>
    <row r="372" spans="1:39" x14ac:dyDescent="0.2">
      <c r="A372" s="6" t="s">
        <v>115</v>
      </c>
      <c r="B372" s="7">
        <v>0</v>
      </c>
      <c r="C372" s="7">
        <v>0</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0</v>
      </c>
      <c r="U372" s="7">
        <v>0</v>
      </c>
      <c r="V372" s="7">
        <v>0</v>
      </c>
      <c r="W372" s="7">
        <v>9.0738198636149594E-3</v>
      </c>
      <c r="X372" s="7">
        <v>5.2916580362178903E-2</v>
      </c>
      <c r="Y372" s="7">
        <v>6.23718516775911E-2</v>
      </c>
      <c r="Z372" s="7">
        <v>7.2128871258389501E-2</v>
      </c>
      <c r="AA372" s="7">
        <v>0.11752629930264499</v>
      </c>
      <c r="AB372" s="7">
        <v>0.16525582335977301</v>
      </c>
      <c r="AC372" s="7">
        <v>0.22212973828100599</v>
      </c>
      <c r="AD372" s="7">
        <v>0.29761547599254201</v>
      </c>
      <c r="AE372" s="7">
        <v>0.37353141361238801</v>
      </c>
      <c r="AF372" s="7">
        <v>0.55820213339164804</v>
      </c>
      <c r="AG372" s="7">
        <v>1.1084913239009</v>
      </c>
      <c r="AH372" s="7">
        <v>1.66014649734521</v>
      </c>
      <c r="AI372" s="7">
        <v>2.2122341160350798</v>
      </c>
      <c r="AJ372" s="7">
        <v>0</v>
      </c>
      <c r="AK372" s="7">
        <v>0</v>
      </c>
      <c r="AL372" s="8">
        <f t="shared" si="10"/>
        <v>6.9116239443829661</v>
      </c>
      <c r="AM372" s="7">
        <f t="shared" si="11"/>
        <v>6911.6239443829663</v>
      </c>
    </row>
    <row r="373" spans="1:39" x14ac:dyDescent="0.2">
      <c r="A373" s="6" t="s">
        <v>116</v>
      </c>
      <c r="B373" s="7">
        <v>0</v>
      </c>
      <c r="C373" s="7">
        <v>0</v>
      </c>
      <c r="D373" s="7">
        <v>0</v>
      </c>
      <c r="E373" s="7">
        <v>0</v>
      </c>
      <c r="F373" s="7">
        <v>0</v>
      </c>
      <c r="G373" s="7">
        <v>0</v>
      </c>
      <c r="H373" s="7">
        <v>0</v>
      </c>
      <c r="I373" s="7">
        <v>0</v>
      </c>
      <c r="J373" s="7">
        <v>0</v>
      </c>
      <c r="K373" s="7">
        <v>0</v>
      </c>
      <c r="L373" s="7">
        <v>0</v>
      </c>
      <c r="M373" s="7">
        <v>0</v>
      </c>
      <c r="N373" s="7">
        <v>0</v>
      </c>
      <c r="O373" s="7">
        <v>0</v>
      </c>
      <c r="P373" s="7">
        <v>0</v>
      </c>
      <c r="Q373" s="7">
        <v>0</v>
      </c>
      <c r="R373" s="7">
        <v>0</v>
      </c>
      <c r="S373" s="7">
        <v>0</v>
      </c>
      <c r="T373" s="7">
        <v>0</v>
      </c>
      <c r="U373" s="7">
        <v>0</v>
      </c>
      <c r="V373" s="7">
        <v>0</v>
      </c>
      <c r="W373" s="7">
        <v>0</v>
      </c>
      <c r="X373" s="7">
        <v>0</v>
      </c>
      <c r="Y373" s="7">
        <v>3.6820728887694098E-3</v>
      </c>
      <c r="Z373" s="7">
        <v>7.5130958963159303E-3</v>
      </c>
      <c r="AA373" s="7">
        <v>1.1056496006066299E-2</v>
      </c>
      <c r="AB373" s="7">
        <v>1.4831339084767E-2</v>
      </c>
      <c r="AC373" s="7">
        <v>1.8575836535365899E-2</v>
      </c>
      <c r="AD373" s="7">
        <v>2.23051408987276E-2</v>
      </c>
      <c r="AE373" s="7">
        <v>5.9493584595705397E-2</v>
      </c>
      <c r="AF373" s="7">
        <v>0.239765829713252</v>
      </c>
      <c r="AG373" s="7">
        <v>0.74147780079949499</v>
      </c>
      <c r="AH373" s="7">
        <v>1.17285721626517</v>
      </c>
      <c r="AI373" s="7">
        <v>1.60445581396505</v>
      </c>
      <c r="AJ373" s="7">
        <v>1.6791708317208001</v>
      </c>
      <c r="AK373" s="7">
        <v>1.71961420732371</v>
      </c>
      <c r="AL373" s="8">
        <f t="shared" si="10"/>
        <v>3.8960142266486848</v>
      </c>
      <c r="AM373" s="7">
        <f t="shared" si="11"/>
        <v>3896.0142266486846</v>
      </c>
    </row>
    <row r="374" spans="1:39" x14ac:dyDescent="0.2">
      <c r="A374" s="6" t="s">
        <v>117</v>
      </c>
      <c r="B374" s="7">
        <v>0</v>
      </c>
      <c r="C374" s="7">
        <v>0</v>
      </c>
      <c r="D374" s="7">
        <v>0</v>
      </c>
      <c r="E374" s="7">
        <v>0</v>
      </c>
      <c r="F374" s="7">
        <v>0</v>
      </c>
      <c r="G374" s="7">
        <v>0</v>
      </c>
      <c r="H374" s="7">
        <v>0</v>
      </c>
      <c r="I374" s="7">
        <v>0</v>
      </c>
      <c r="J374" s="7">
        <v>0</v>
      </c>
      <c r="K374" s="7">
        <v>0</v>
      </c>
      <c r="L374" s="7">
        <v>0</v>
      </c>
      <c r="M374" s="7">
        <v>0</v>
      </c>
      <c r="N374" s="7">
        <v>0</v>
      </c>
      <c r="O374" s="7">
        <v>0</v>
      </c>
      <c r="P374" s="7">
        <v>0</v>
      </c>
      <c r="Q374" s="7">
        <v>0</v>
      </c>
      <c r="R374" s="7">
        <v>0</v>
      </c>
      <c r="S374" s="7">
        <v>0</v>
      </c>
      <c r="T374" s="7">
        <v>0</v>
      </c>
      <c r="U374" s="7">
        <v>0</v>
      </c>
      <c r="V374" s="7">
        <v>0</v>
      </c>
      <c r="W374" s="7">
        <v>0</v>
      </c>
      <c r="X374" s="7">
        <v>0</v>
      </c>
      <c r="Y374" s="7">
        <v>1.47282915550776E-3</v>
      </c>
      <c r="Z374" s="7">
        <v>3.00523835852637E-3</v>
      </c>
      <c r="AA374" s="7">
        <v>6.5406455086863997E-3</v>
      </c>
      <c r="AB374" s="7">
        <v>4.4104628997689098E-2</v>
      </c>
      <c r="AC374" s="7">
        <v>0.341638811564209</v>
      </c>
      <c r="AD374" s="7">
        <v>0.41617192178007201</v>
      </c>
      <c r="AE374" s="7">
        <v>0.49120763149678798</v>
      </c>
      <c r="AF374" s="7">
        <v>0.85241211222381497</v>
      </c>
      <c r="AG374" s="7">
        <v>1.2119855660435801</v>
      </c>
      <c r="AH374" s="7">
        <v>1.57252179883082</v>
      </c>
      <c r="AI374" s="7">
        <v>1.7900695564462701</v>
      </c>
      <c r="AJ374" s="7">
        <v>1.93698381872238</v>
      </c>
      <c r="AK374" s="7">
        <v>2.1502279682365701</v>
      </c>
      <c r="AL374" s="8">
        <f t="shared" si="10"/>
        <v>6.7311307404059644</v>
      </c>
      <c r="AM374" s="7">
        <f t="shared" si="11"/>
        <v>6731.1307404059644</v>
      </c>
    </row>
    <row r="375" spans="1:39" x14ac:dyDescent="0.2">
      <c r="A375" s="6" t="s">
        <v>118</v>
      </c>
      <c r="B375" s="7">
        <v>0</v>
      </c>
      <c r="C375" s="7">
        <v>0</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0</v>
      </c>
      <c r="U375" s="7">
        <v>0</v>
      </c>
      <c r="V375" s="7">
        <v>0</v>
      </c>
      <c r="W375" s="7">
        <v>0.12106200380135899</v>
      </c>
      <c r="X375" s="7">
        <v>0.73071641473596705</v>
      </c>
      <c r="Y375" s="7">
        <v>1.46847563538685</v>
      </c>
      <c r="Z375" s="7">
        <v>0</v>
      </c>
      <c r="AA375" s="7">
        <v>0</v>
      </c>
      <c r="AB375" s="7">
        <v>0</v>
      </c>
      <c r="AC375" s="7">
        <v>0</v>
      </c>
      <c r="AD375" s="7">
        <v>0</v>
      </c>
      <c r="AE375" s="7">
        <v>0</v>
      </c>
      <c r="AF375" s="7">
        <v>0</v>
      </c>
      <c r="AG375" s="7">
        <v>0</v>
      </c>
      <c r="AH375" s="7">
        <v>0</v>
      </c>
      <c r="AI375" s="7">
        <v>0</v>
      </c>
      <c r="AJ375" s="7">
        <v>0</v>
      </c>
      <c r="AK375" s="7">
        <v>0</v>
      </c>
      <c r="AL375" s="8">
        <f t="shared" si="10"/>
        <v>2.3202540539241761</v>
      </c>
      <c r="AM375" s="7">
        <f t="shared" si="11"/>
        <v>2320.2540539241759</v>
      </c>
    </row>
    <row r="376" spans="1:39" x14ac:dyDescent="0.2">
      <c r="A376" s="6" t="s">
        <v>119</v>
      </c>
      <c r="B376" s="7">
        <v>0</v>
      </c>
      <c r="C376" s="7">
        <v>0</v>
      </c>
      <c r="D376" s="7">
        <v>0</v>
      </c>
      <c r="E376" s="7">
        <v>0</v>
      </c>
      <c r="F376" s="7">
        <v>0</v>
      </c>
      <c r="G376" s="7">
        <v>0</v>
      </c>
      <c r="H376" s="7">
        <v>0</v>
      </c>
      <c r="I376" s="7">
        <v>0</v>
      </c>
      <c r="J376" s="7">
        <v>0</v>
      </c>
      <c r="K376" s="7">
        <v>0</v>
      </c>
      <c r="L376" s="7">
        <v>0</v>
      </c>
      <c r="M376" s="7">
        <v>0</v>
      </c>
      <c r="N376" s="7">
        <v>0</v>
      </c>
      <c r="O376" s="7">
        <v>0</v>
      </c>
      <c r="P376" s="7">
        <v>0</v>
      </c>
      <c r="Q376" s="7">
        <v>0</v>
      </c>
      <c r="R376" s="7">
        <v>0</v>
      </c>
      <c r="S376" s="7">
        <v>0</v>
      </c>
      <c r="T376" s="7">
        <v>0</v>
      </c>
      <c r="U376" s="7">
        <v>0</v>
      </c>
      <c r="V376" s="7">
        <v>0</v>
      </c>
      <c r="W376" s="7">
        <v>0</v>
      </c>
      <c r="X376" s="7">
        <v>0</v>
      </c>
      <c r="Y376" s="7">
        <v>0</v>
      </c>
      <c r="Z376" s="7">
        <v>0</v>
      </c>
      <c r="AA376" s="7">
        <v>0</v>
      </c>
      <c r="AB376" s="7">
        <v>0</v>
      </c>
      <c r="AC376" s="7">
        <v>0</v>
      </c>
      <c r="AD376" s="7">
        <v>0</v>
      </c>
      <c r="AE376" s="7">
        <v>0</v>
      </c>
      <c r="AF376" s="7">
        <v>0</v>
      </c>
      <c r="AG376" s="7">
        <v>0</v>
      </c>
      <c r="AH376" s="7">
        <v>0</v>
      </c>
      <c r="AI376" s="7">
        <v>0</v>
      </c>
      <c r="AJ376" s="7">
        <v>0</v>
      </c>
      <c r="AK376" s="7">
        <v>0</v>
      </c>
      <c r="AL376" s="8">
        <f t="shared" si="10"/>
        <v>0</v>
      </c>
      <c r="AM376" s="7">
        <f t="shared" si="11"/>
        <v>0</v>
      </c>
    </row>
    <row r="377" spans="1:39" x14ac:dyDescent="0.2">
      <c r="A377" s="6" t="s">
        <v>120</v>
      </c>
      <c r="B377" s="7">
        <v>0</v>
      </c>
      <c r="C377" s="7">
        <v>0</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0</v>
      </c>
      <c r="U377" s="7">
        <v>0</v>
      </c>
      <c r="V377" s="7">
        <v>0</v>
      </c>
      <c r="W377" s="7">
        <v>0</v>
      </c>
      <c r="X377" s="7">
        <v>0</v>
      </c>
      <c r="Y377" s="7">
        <v>0</v>
      </c>
      <c r="Z377" s="7">
        <v>0</v>
      </c>
      <c r="AA377" s="7">
        <v>2.5851586540136699E-2</v>
      </c>
      <c r="AB377" s="7">
        <v>5.3622343048971302E-2</v>
      </c>
      <c r="AC377" s="7">
        <v>8.1134176988077206E-2</v>
      </c>
      <c r="AD377" s="7">
        <v>0.10851314606626</v>
      </c>
      <c r="AE377" s="7">
        <v>4.42724707209935</v>
      </c>
      <c r="AF377" s="7">
        <v>8.6072972442694198</v>
      </c>
      <c r="AG377" s="7">
        <v>12.764960889314199</v>
      </c>
      <c r="AH377" s="7">
        <v>16.934262834721999</v>
      </c>
      <c r="AI377" s="7">
        <v>21.104991804714601</v>
      </c>
      <c r="AJ377" s="7">
        <v>25.301719969191399</v>
      </c>
      <c r="AK377" s="7">
        <v>29.706724804419601</v>
      </c>
      <c r="AL377" s="8">
        <f t="shared" si="10"/>
        <v>64.107881097763013</v>
      </c>
      <c r="AM377" s="7">
        <f t="shared" si="11"/>
        <v>64107.881097763013</v>
      </c>
    </row>
    <row r="378" spans="1:39" x14ac:dyDescent="0.2">
      <c r="AL378" s="8">
        <f t="shared" si="10"/>
        <v>0</v>
      </c>
      <c r="AM378" s="7">
        <f t="shared" si="11"/>
        <v>0</v>
      </c>
    </row>
    <row r="379" spans="1:39" x14ac:dyDescent="0.2">
      <c r="AL379" s="8">
        <f t="shared" si="10"/>
        <v>0</v>
      </c>
      <c r="AM379" s="7">
        <f t="shared" si="11"/>
        <v>0</v>
      </c>
    </row>
    <row r="380" spans="1:39" x14ac:dyDescent="0.2">
      <c r="AL380" s="8">
        <f t="shared" si="10"/>
        <v>0</v>
      </c>
      <c r="AM380" s="7">
        <f t="shared" si="11"/>
        <v>0</v>
      </c>
    </row>
  </sheetData>
  <pageMargins left="0.75" right="0.75" top="1" bottom="1" header="0.5" footer="0.5"/>
  <pageSetup orientation="portrait" r:id="rId1"/>
  <colBreaks count="1" manualBreakCount="1">
    <brk id="3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Exhibit - Proposed</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2022-12-02T08:00:00+00:00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12F5A-5FFA-4D7D-8351-7648E0628A1D}">
  <ds:schemaRefs>
    <ds:schemaRef ds:uri="http://schemas.microsoft.com/PowerBIAddIn"/>
  </ds:schemaRefs>
</ds:datastoreItem>
</file>

<file path=customXml/itemProps2.xml><?xml version="1.0" encoding="utf-8"?>
<ds:datastoreItem xmlns:ds="http://schemas.openxmlformats.org/officeDocument/2006/customXml" ds:itemID="{CC61476D-9989-4C62-AEAD-33C75CAF4554}">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0D341BB-F742-4618-B59E-CA512B2548FC}">
  <ds:schemaRefs>
    <ds:schemaRef ds:uri="http://schemas.microsoft.com/sharepoint/v3/contenttype/forms"/>
  </ds:schemaRefs>
</ds:datastoreItem>
</file>

<file path=customXml/itemProps4.xml><?xml version="1.0" encoding="utf-8"?>
<ds:datastoreItem xmlns:ds="http://schemas.openxmlformats.org/officeDocument/2006/customXml" ds:itemID="{91E0BA4D-58B1-4329-BD27-1DECD8D47AC8}"/>
</file>

<file path=customXml/itemProps5.xml><?xml version="1.0" encoding="utf-8"?>
<ds:datastoreItem xmlns:ds="http://schemas.openxmlformats.org/officeDocument/2006/customXml" ds:itemID="{B8A15749-D97C-44F7-900D-F757DD034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Horizon 1 breakout</vt:lpstr>
      <vt:lpstr>Accounting Alignment</vt:lpstr>
      <vt:lpstr>Dep Rates</vt:lpstr>
      <vt:lpstr>Factors</vt:lpstr>
      <vt:lpstr>Actuals (BI Report)</vt:lpstr>
      <vt:lpstr>INP (A) Plant Construction</vt:lpstr>
      <vt:lpstr>'INP (A) Plant Construction'!Print_Area</vt:lpstr>
      <vt:lpstr>Summary!Print_Area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Tobin Davilla</dc:creator>
  <cp:lastModifiedBy>Lee-Pella, Erica</cp:lastModifiedBy>
  <cp:lastPrinted>2022-11-23T20:01:36Z</cp:lastPrinted>
  <dcterms:created xsi:type="dcterms:W3CDTF">2020-10-14T20:52:17Z</dcterms:created>
  <dcterms:modified xsi:type="dcterms:W3CDTF">2022-12-02T04:01:28Z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_docset_NoMedatataSyncRequired">
    <vt:lpwstr>False</vt:lpwstr>
  </property>
  <property fmtid="{D5CDD505-2E9C-101B-9397-08002B2CF9AE}" pid="4" name="IsEFSEC">
    <vt:bool>false</vt:bool>
  </property>
</Properties>
</file>